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kristina/Desktop/"/>
    </mc:Choice>
  </mc:AlternateContent>
  <xr:revisionPtr revIDLastSave="0" documentId="13_ncr:1_{2CFBBAB7-5109-4B48-9FFB-A856EA46D73B}" xr6:coauthVersionLast="47" xr6:coauthVersionMax="47" xr10:uidLastSave="{00000000-0000-0000-0000-000000000000}"/>
  <bookViews>
    <workbookView xWindow="320" yWindow="900" windowWidth="13880" windowHeight="16120" xr2:uid="{7B5B75EF-4B3F-BD40-8DEA-466A502A72F8}"/>
  </bookViews>
  <sheets>
    <sheet name="Содержание" sheetId="4" r:id="rId1"/>
    <sheet name="PL" sheetId="3" r:id="rId2"/>
    <sheet name="BS" sheetId="1" r:id="rId3"/>
    <sheet name="CF" sheetId="2" r:id="rId4"/>
    <sheet name="Фин и опер показатели" sheetId="5" r:id="rId5"/>
    <sheet name="Расшифровки PL"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5" l="1"/>
  <c r="H39" i="5"/>
  <c r="H17" i="5" l="1"/>
  <c r="H15" i="5" l="1"/>
  <c r="H10" i="5"/>
  <c r="H37" i="5"/>
  <c r="H36" i="5"/>
  <c r="H35" i="5"/>
  <c r="H27" i="5"/>
  <c r="G11" i="2"/>
  <c r="G55" i="2"/>
  <c r="G47" i="2"/>
  <c r="H8" i="5"/>
  <c r="G27" i="6"/>
  <c r="G17" i="6"/>
  <c r="G8" i="6"/>
  <c r="G51" i="1"/>
  <c r="G43" i="1"/>
  <c r="G35" i="1"/>
  <c r="G26" i="1"/>
  <c r="G18" i="1"/>
  <c r="G10" i="3"/>
  <c r="G16" i="3" s="1"/>
  <c r="G19" i="3" s="1"/>
  <c r="G21" i="3" s="1"/>
  <c r="I60" i="2"/>
  <c r="I55" i="2"/>
  <c r="I47" i="2"/>
  <c r="I23" i="2"/>
  <c r="I28" i="2" s="1"/>
  <c r="I31" i="2" s="1"/>
  <c r="J55" i="2"/>
  <c r="J47" i="2"/>
  <c r="J23" i="2"/>
  <c r="J28" i="2" s="1"/>
  <c r="J31" i="2" s="1"/>
  <c r="J51" i="1"/>
  <c r="I51" i="1"/>
  <c r="J43" i="1"/>
  <c r="I43" i="1"/>
  <c r="I52" i="1" s="1"/>
  <c r="J35" i="1"/>
  <c r="I35" i="1"/>
  <c r="I53" i="1" s="1"/>
  <c r="J26" i="1"/>
  <c r="I26" i="1"/>
  <c r="J18" i="1"/>
  <c r="J28" i="1" s="1"/>
  <c r="I18" i="1"/>
  <c r="J10" i="3"/>
  <c r="J16" i="3" s="1"/>
  <c r="I16" i="3"/>
  <c r="I10" i="3"/>
  <c r="K37" i="5"/>
  <c r="K36" i="5"/>
  <c r="K35" i="5"/>
  <c r="J37" i="5"/>
  <c r="J36" i="5"/>
  <c r="J35" i="5"/>
  <c r="K34" i="5"/>
  <c r="J30" i="5"/>
  <c r="K30" i="5"/>
  <c r="K27" i="5"/>
  <c r="J27" i="5"/>
  <c r="K17" i="5"/>
  <c r="K12" i="5"/>
  <c r="G30" i="5"/>
  <c r="F30" i="5"/>
  <c r="D30" i="5"/>
  <c r="K8" i="5"/>
  <c r="J8" i="5"/>
  <c r="F25" i="3"/>
  <c r="E25" i="3"/>
  <c r="I28" i="1" l="1"/>
  <c r="H34" i="5"/>
  <c r="G28" i="1"/>
  <c r="H23" i="5"/>
  <c r="H24" i="5" s="1"/>
  <c r="G22" i="3"/>
  <c r="H26" i="5"/>
  <c r="H28" i="5" s="1"/>
  <c r="H31" i="5" s="1"/>
  <c r="H32" i="5" s="1"/>
  <c r="H12" i="5"/>
  <c r="H11" i="5"/>
  <c r="H16" i="5"/>
  <c r="H9" i="5"/>
  <c r="J34" i="5"/>
  <c r="J57" i="2"/>
  <c r="J60" i="2" s="1"/>
  <c r="G52" i="1"/>
  <c r="K24" i="5"/>
  <c r="K9" i="5"/>
  <c r="K16" i="5"/>
  <c r="K11" i="5"/>
  <c r="J16" i="5"/>
  <c r="J24" i="5"/>
  <c r="J11" i="5"/>
  <c r="J52" i="1"/>
  <c r="J53" i="1" s="1"/>
  <c r="J19" i="3"/>
  <c r="K26" i="5"/>
  <c r="K28" i="5" s="1"/>
  <c r="I19" i="3"/>
  <c r="J26" i="5"/>
  <c r="J28" i="5" s="1"/>
  <c r="J29" i="5" s="1"/>
  <c r="J31" i="5"/>
  <c r="J32" i="5" s="1"/>
  <c r="F24" i="5"/>
  <c r="E24" i="5"/>
  <c r="D24" i="5"/>
  <c r="E9" i="5"/>
  <c r="F9" i="5"/>
  <c r="F17" i="5"/>
  <c r="E17" i="5"/>
  <c r="F16" i="5"/>
  <c r="E16" i="5"/>
  <c r="D16" i="5"/>
  <c r="F12" i="5"/>
  <c r="E12" i="5"/>
  <c r="F11" i="5"/>
  <c r="E11" i="5"/>
  <c r="D11" i="5"/>
  <c r="G12" i="5"/>
  <c r="G37" i="5"/>
  <c r="F37" i="5"/>
  <c r="E37" i="5"/>
  <c r="D37" i="5"/>
  <c r="G36" i="5"/>
  <c r="F36" i="5"/>
  <c r="E36" i="5"/>
  <c r="D36" i="5"/>
  <c r="G35" i="5"/>
  <c r="F35" i="5"/>
  <c r="E35" i="5"/>
  <c r="D35" i="5"/>
  <c r="G27" i="5"/>
  <c r="F27" i="5"/>
  <c r="E27" i="5"/>
  <c r="D27" i="5"/>
  <c r="E26" i="5"/>
  <c r="D26" i="5"/>
  <c r="E30" i="5"/>
  <c r="G53" i="1" l="1"/>
  <c r="G9" i="2"/>
  <c r="G23" i="2" s="1"/>
  <c r="G28" i="2" s="1"/>
  <c r="G31" i="2" s="1"/>
  <c r="G57" i="2" s="1"/>
  <c r="G60" i="2" s="1"/>
  <c r="G25" i="3"/>
  <c r="H29" i="5"/>
  <c r="K29" i="5"/>
  <c r="K31" i="5"/>
  <c r="K32" i="5" s="1"/>
  <c r="D34" i="5"/>
  <c r="E34" i="5"/>
  <c r="F34" i="5"/>
  <c r="G17" i="5"/>
  <c r="G34" i="5"/>
  <c r="D28" i="5"/>
  <c r="E28" i="5"/>
  <c r="E29" i="5" s="1"/>
  <c r="D39" i="5" l="1"/>
  <c r="D29" i="5"/>
  <c r="G9" i="5"/>
  <c r="G24" i="5"/>
  <c r="G11" i="5"/>
  <c r="E39" i="5"/>
  <c r="G16" i="5"/>
  <c r="E31" i="5"/>
  <c r="E32" i="5" s="1"/>
  <c r="D31" i="5"/>
  <c r="D32" i="5" s="1"/>
  <c r="F26" i="5" l="1"/>
  <c r="F28" i="5" s="1"/>
  <c r="G26" i="5"/>
  <c r="G28" i="5" s="1"/>
  <c r="F29" i="5" l="1"/>
  <c r="F39" i="5"/>
  <c r="F31" i="5"/>
  <c r="F32" i="5" s="1"/>
  <c r="G29" i="5"/>
  <c r="G39" i="5"/>
  <c r="G31" i="5"/>
  <c r="G32" i="5" s="1"/>
</calcChain>
</file>

<file path=xl/sharedStrings.xml><?xml version="1.0" encoding="utf-8"?>
<sst xmlns="http://schemas.openxmlformats.org/spreadsheetml/2006/main" count="332" uniqueCount="182">
  <si>
    <t>Ключевые финансовые и операционные показатели</t>
  </si>
  <si>
    <t>Расшифровки PL</t>
  </si>
  <si>
    <t>Контакты:</t>
  </si>
  <si>
    <t>IR-Директор, Денис Разумкин</t>
  </si>
  <si>
    <t>ir@nanosoft.pro</t>
  </si>
  <si>
    <t>Ограничение ответственности</t>
  </si>
  <si>
    <t>ПАО «НАНОСОФТ» И ЕГО ДОЧЕРНИЕ ПРЕДПРИЯТИЯ</t>
  </si>
  <si>
    <t>КОНСОЛИДИРОВАННЫЕ ОТЧЕТЫ О ПРИБЫЛЯХ ИЛИ УБЫТКАХ И ПРОЧЕМ СОВОКУПНОМ ДОХОДЕ</t>
  </si>
  <si>
    <t>(в тысячах российских рублей, если не указано иное)</t>
  </si>
  <si>
    <t>Выручка</t>
  </si>
  <si>
    <t>Себестоимость продаж</t>
  </si>
  <si>
    <t>Валовая прибыль</t>
  </si>
  <si>
    <t>Коммерческие расходы</t>
  </si>
  <si>
    <t>Административные расходы</t>
  </si>
  <si>
    <t>Изменение резерва под обесценение торговой и прочей дебиторской задолженности</t>
  </si>
  <si>
    <t>Прочие доходы</t>
  </si>
  <si>
    <t>Прочие расходы</t>
  </si>
  <si>
    <t>Операционная прибыль</t>
  </si>
  <si>
    <t>Финансовые доходы</t>
  </si>
  <si>
    <t>Финансовые расходы</t>
  </si>
  <si>
    <t>Прибыль до налогообложения</t>
  </si>
  <si>
    <t>Доходы / (расходы) по налогу на прибыль</t>
  </si>
  <si>
    <t>Чистая прибыль за год</t>
  </si>
  <si>
    <t>Общий совокупный доход за год</t>
  </si>
  <si>
    <t>Общий совокупный доход за год, проходящийся на</t>
  </si>
  <si>
    <t>Акционеров материнской компании</t>
  </si>
  <si>
    <t>Прибыль на акцию</t>
  </si>
  <si>
    <t>Базовая прибыль на акцию (руб.)</t>
  </si>
  <si>
    <t>КОНСОЛИДИРОВАННЫЕ ОТЧЕТЫ О ФИНАНСОВОМ ПОЛОЖЕНИИ</t>
  </si>
  <si>
    <t>31 декабря 2021</t>
  </si>
  <si>
    <t>31 декабря 2022</t>
  </si>
  <si>
    <t>31 декабря 2023</t>
  </si>
  <si>
    <t>31 декабря 2024</t>
  </si>
  <si>
    <t>АКТИВЫ</t>
  </si>
  <si>
    <t>Внеоборотные активы</t>
  </si>
  <si>
    <t>Нематериальные активы</t>
  </si>
  <si>
    <t>Активы в форме права пользования</t>
  </si>
  <si>
    <t>Основные средства</t>
  </si>
  <si>
    <t>Инвестиционная недвижимость</t>
  </si>
  <si>
    <t>-</t>
  </si>
  <si>
    <t>Инвестиции в финансовые активы</t>
  </si>
  <si>
    <t>Торговая и прочая дебиторская задолженность</t>
  </si>
  <si>
    <t>НДС к возмещению по инвестиционной недвижимости</t>
  </si>
  <si>
    <t>Отложенные налоговые активы</t>
  </si>
  <si>
    <t>Итого внеоборотные активы</t>
  </si>
  <si>
    <t>Оборотные активы</t>
  </si>
  <si>
    <t>Запасы</t>
  </si>
  <si>
    <t>Предоплата по налогу на прибыль</t>
  </si>
  <si>
    <t>Денежные средства и их эквиваленты</t>
  </si>
  <si>
    <t>Итого оборотные активы</t>
  </si>
  <si>
    <t>Активы, предназначенные для продажи</t>
  </si>
  <si>
    <t>Итого активы</t>
  </si>
  <si>
    <t>Капитал</t>
  </si>
  <si>
    <t>Уставный капитал</t>
  </si>
  <si>
    <t>Добавочный капитал</t>
  </si>
  <si>
    <t>Собственные выкупленные акции</t>
  </si>
  <si>
    <t>Нераспределенная прибыль</t>
  </si>
  <si>
    <t>Итого капитал</t>
  </si>
  <si>
    <t>Долгосрочные обязательства</t>
  </si>
  <si>
    <t>Обязательства по аренде</t>
  </si>
  <si>
    <t>Обязательства по договорам с покупателями</t>
  </si>
  <si>
    <t>Отложенный доход по государственным субсидиям</t>
  </si>
  <si>
    <t>Прочая кредиторская задолженность</t>
  </si>
  <si>
    <t>Отложенные налоговые обязательства</t>
  </si>
  <si>
    <t>Итого долгосрочные обязательства</t>
  </si>
  <si>
    <t>Краткосрочные обязательства</t>
  </si>
  <si>
    <t>Торговая и прочая кредиторская задолженность</t>
  </si>
  <si>
    <t>Обязательства по невылаченным дивидентам</t>
  </si>
  <si>
    <t>Обязательства по текущему налогу на прибыль</t>
  </si>
  <si>
    <t>Итого краткосрочные обязательства</t>
  </si>
  <si>
    <t>Итого обязательства</t>
  </si>
  <si>
    <t>Итого капитал и обязательства</t>
  </si>
  <si>
    <t>КОНСОЛИДИРОВАННЫЕ ОТЧЕТЫ О ДВИЖЕНИИ ДЕНЕЖНЫХ СРЕДСТВ</t>
  </si>
  <si>
    <t>ДВИЖЕНИЕ ДЕНЕЖНЫХ СРЕДСТВ ОТ 
ОПЕРАЦИОННОЙ ДЕЯТЕЛЬНОСТИ</t>
  </si>
  <si>
    <t>Прибыль за отчетный год</t>
  </si>
  <si>
    <t>Корректировки:</t>
  </si>
  <si>
    <t>Амортизация</t>
  </si>
  <si>
    <t>(Прибыль) / убыток от выбытия основных средств</t>
  </si>
  <si>
    <t>(Прибыль) / убыток от выбытия нематериальных активов</t>
  </si>
  <si>
    <t>Доход по субсидиям</t>
  </si>
  <si>
    <t>Выплаты сотрудникам на основе акций</t>
  </si>
  <si>
    <t>Изменение резерва под обесценение в торговой и прочей дебиторской задолженности</t>
  </si>
  <si>
    <t>Убыток от обесценения авансов выданных</t>
  </si>
  <si>
    <t>Потоки денежных средств от операционной деятельности без учета изменений оборотного капитала и резервов</t>
  </si>
  <si>
    <t>Изменение запасов</t>
  </si>
  <si>
    <t>Изменение торговой и прочей дебиторской задолженности</t>
  </si>
  <si>
    <t>Изменение обязательств по договорам с покупателями</t>
  </si>
  <si>
    <t>Изменение торговой и прочей кредиторской задолженности</t>
  </si>
  <si>
    <t>Потоки денежных средств от операционной деятельности до уплаты налога на прибыль и процентов</t>
  </si>
  <si>
    <t>Налог на прибыль уплаченный</t>
  </si>
  <si>
    <t>Проценты уплаченные</t>
  </si>
  <si>
    <t>Чистый поток денежных средств от операционной деятельности</t>
  </si>
  <si>
    <t>ДВИЖЕНИЕ ДЕНЕЖНЫХ СРЕДСТВ ПО 
ИНВЕСТИЦИОННОЙ ДЕЯТЕЛЬНОСТИ</t>
  </si>
  <si>
    <t>Проценты полученные</t>
  </si>
  <si>
    <t>Прочие поступления</t>
  </si>
  <si>
    <t>Приобретение основных средств</t>
  </si>
  <si>
    <t>Приобретение и создание нематериальных активов</t>
  </si>
  <si>
    <t>Приобретения – созданные самостоятельно нематериальные активы</t>
  </si>
  <si>
    <t>Приобретения – покупки нематериальных активов</t>
  </si>
  <si>
    <t>Получение государственной субсидии, относящейся к активам</t>
  </si>
  <si>
    <t>Приобретение инвестиционной недвижимости</t>
  </si>
  <si>
    <t>Займы выданные</t>
  </si>
  <si>
    <t>Возврат займов выданных</t>
  </si>
  <si>
    <t>Размещение депозитов свыше 3-х месяцев</t>
  </si>
  <si>
    <t>Возврат депозитов</t>
  </si>
  <si>
    <t>Чистые денежные средства от/ (использованные в) инвестиционной деятельности</t>
  </si>
  <si>
    <t>ДВИЖЕНИЕ ДЕНЕЖНЫХ СРЕДСТВ ПО 
ФИНАНСОВОЙ ДЕЯТЕЛЬНОСТИ</t>
  </si>
  <si>
    <t>Погашения обязательств по аренде</t>
  </si>
  <si>
    <t>Дивиденды выплаченные</t>
  </si>
  <si>
    <t>Поступления от продажи собственных акций</t>
  </si>
  <si>
    <t>Приобретение собственных акций</t>
  </si>
  <si>
    <t>Прочие платежи</t>
  </si>
  <si>
    <t>Чистые денежные средства, использованный в финансовой деятельности</t>
  </si>
  <si>
    <t>Чистое (уменьшение) /  увеличение денежных средств и их эквивалентов</t>
  </si>
  <si>
    <t>Денежные средства и их эквиваленты на начало периода</t>
  </si>
  <si>
    <t>Влияние изменений валютных курсов на денежные средства и их эквиваленты</t>
  </si>
  <si>
    <t xml:space="preserve">Денежные средства и их эквиваленты на конец года </t>
  </si>
  <si>
    <t>ед.изм.</t>
  </si>
  <si>
    <t>Выручка, в т.ч.:</t>
  </si>
  <si>
    <t>тыс. руб.</t>
  </si>
  <si>
    <t>прирост выручки</t>
  </si>
  <si>
    <t>%</t>
  </si>
  <si>
    <t>Выручка от договоров с покупателями, признаваемая в момент времени, в том числе</t>
  </si>
  <si>
    <t>доля от общей выручки, %</t>
  </si>
  <si>
    <t>Выручка от реализации лицензий на ПО</t>
  </si>
  <si>
    <t>Прочая выручка</t>
  </si>
  <si>
    <t>Выручка от договоров с покупателями, признаваемая в течение времени, в том числе</t>
  </si>
  <si>
    <t>Выручка от реализации услуг по сопровождению программных продуктов</t>
  </si>
  <si>
    <t>Выручка от реализации услуг по внедрению, адаптации собственных ПО и сопутствующих услуг</t>
  </si>
  <si>
    <t>NIC</t>
  </si>
  <si>
    <t>Рентабельность по NIC</t>
  </si>
  <si>
    <t>EBITDA</t>
  </si>
  <si>
    <t>Рентабельность по EBITDA</t>
  </si>
  <si>
    <t>Капитализированные расходы</t>
  </si>
  <si>
    <t>EBITDAC</t>
  </si>
  <si>
    <t>Рентабельность по EBITDAC</t>
  </si>
  <si>
    <t>Чистый долг</t>
  </si>
  <si>
    <t xml:space="preserve">Денежные средства и их эквиваленты </t>
  </si>
  <si>
    <t>Долгосрочные обязательства по договорам аренды</t>
  </si>
  <si>
    <t>Краткосрочные обязательства по договорам аренды</t>
  </si>
  <si>
    <t>Чистый долг/EBITDA</t>
  </si>
  <si>
    <t>х</t>
  </si>
  <si>
    <t>Количество проданных лицензий</t>
  </si>
  <si>
    <t>шт.</t>
  </si>
  <si>
    <t>Доля продаж вертикальных* решений</t>
  </si>
  <si>
    <t>Доля продаж срочных решений</t>
  </si>
  <si>
    <t>Количество активных пользователей на конец периода</t>
  </si>
  <si>
    <t>тыс. шт.</t>
  </si>
  <si>
    <t>Количество партнеров на конец периода</t>
  </si>
  <si>
    <t>Количество сотрудников на конец периода</t>
  </si>
  <si>
    <t>Доля ИТ-специалистов в общем количестве сотрудников на конец периода</t>
  </si>
  <si>
    <t>* Разработанные на платформе nanoCAD</t>
  </si>
  <si>
    <t>Расшифровки PL статей</t>
  </si>
  <si>
    <t>Оплата труда и прочие расходы на персонал</t>
  </si>
  <si>
    <t>Услуги по разработке и вознаграждения по лицензионным договорам</t>
  </si>
  <si>
    <t>Себестоимость программных продуктов сторонних организаций для перепродажи</t>
  </si>
  <si>
    <t>Амортизация основных средств, активов в форме права пользования и нематериальных активов</t>
  </si>
  <si>
    <t>Убыток от списания невозмещенного НДС</t>
  </si>
  <si>
    <t>Убыток от списания ТМЦ и прочих активов</t>
  </si>
  <si>
    <t>Прочее</t>
  </si>
  <si>
    <t>Рекламные и представительские расходы</t>
  </si>
  <si>
    <t>Консультационные, информационные услуги</t>
  </si>
  <si>
    <t>Материалы</t>
  </si>
  <si>
    <t>Командировочные расходы</t>
  </si>
  <si>
    <t>Вознаграждение агента</t>
  </si>
  <si>
    <t>Прочие коммерческие расходы</t>
  </si>
  <si>
    <t>Консультационные услуги, аудит</t>
  </si>
  <si>
    <t>Услуги связи</t>
  </si>
  <si>
    <t>Расходы по аренде</t>
  </si>
  <si>
    <t>Консолидированный отчет о прибыли и убытке и прочем совокупном доходе</t>
  </si>
  <si>
    <t>Консолидированный отчет о финансовом положении</t>
  </si>
  <si>
    <t>Консолидированный отчет о движении денежных средств</t>
  </si>
  <si>
    <t>Шесть месяцев, закончившихся 30 июня 2024</t>
  </si>
  <si>
    <t>Шесть месяцев, закончившихся 30 июня 2025</t>
  </si>
  <si>
    <t>30 июня 2024</t>
  </si>
  <si>
    <t>30 июня 2025</t>
  </si>
  <si>
    <t>Доходы /Расходы по налогу на прибыль</t>
  </si>
  <si>
    <t>Прибыль от выбытия инвестиционной недвижимости</t>
  </si>
  <si>
    <t>Поступления от продажи инвестиционной недвижимости</t>
  </si>
  <si>
    <t>31 декабря 2025</t>
  </si>
  <si>
    <t xml:space="preserve">Прочее </t>
  </si>
  <si>
    <t>Настоящий документ содержит информацию о Публичном акционерном обществе «Нанософт» (далее – «Нанософт» и/или «Общество», а совместно с дочерними обществами (подконтрольными организациями), определяемыми в соответствии с МСФО, – «Группа»).
Настоящий документ предназначен для содействия в проведении анализа Группы и предоставлен исключительно в информационных целях. Настоящий документ не является проспектом ценных бумаг, решением о выпуске ценных бумаг, предложением купить ценные бумаги или какие-либо активы или принять участие в подписке на ценные бумаги, или продать ценные бумаги или какие-либо активы, не является офертой или приглашением делать оферты, не является рекламой ценных бумаг, гарантией или обещанием продажи ценных бумаг или каких-либо активов или проведения размещения ценных бумаг или заключения какого-либо договора, и не должен толковаться в каком-либо из этих качеств.
Настоящий документ не является рекомендацией, в том числе индивидуальной инвестиционной рекомендацией (в значении, определенном в Федеральном законе от 22 апреля 1996 года No39 ФЗ «О рынке ценных бумаг»), в отношении ценных бумаг Общества или любых иных ценных бумаг или любых активов, упомянутых в настоящем документе. Настоящий документ не предназначен для того, чтобы быть основанием для принятия каких-либо инвестиционных решений. Информация, содержащаяся в настоящем документе, предоставлена Обществом и не подвергалась какой-либо независимой проверке.
Информация, представленная в настоящем документе, может существенно меняться. Настоящий документ не содержит исчерпывающей информации о Группе. Общество сохраняет за собой право без объяснения причин в любое время в любом объеме и без какого-либо уведомления изменять любую информацию, содержащуюся в настоящем документе. Передача настоящего документа получателю не влечет возникновения какого-либо обязательства Группы, в том числе обязательства по изменению или обновлению настоящего документа или по исправлению любых обнаруженных содержащихся в нем неточностей. Передача, распространение или публикация настоящего документа не влечет за собой каких-либо обязательств со стороны Группы по осуществлению каких-либо сделок. Группа, ее аффилированные или иным образом связанные с ней лица, работники, должностные лица, представители, агенты, советники и консультанты не принимают никакой ответственности ни за какие убытки, прямые или косвенные, возникшие в результате использования настоящего документа или информации, содержащейся в настоящем документе.
Любая информация о планах и любых будущих событиях, содержащаяся в настоящем документе, является неопределенной и может существенно отличаться от фактов и событий, которые наступят в будущем в действительности. Лицо, получившее настоящий документ, считается предупрежденным о том, что ничто в настоящем документе не является гарантией, заверением, обещанием или обязательством относительно будущих событий и фактов, и что любые будущие реальные результаты, события и факты могут существенно отличаться от информации, указанной в настоящем документе. Общество, любые иные лица, входящие в Группу, их аффилированные или иным образом связанные с ними лица, работники, должностные лица, представители, агенты, советники и консультанты не дают никаких гарантий, заверений, обещаний или обязательств относительно наступления, достоверности, исполнимости или достижимости таких планов или любых будущих событий или фактов.
Получение настоящего документа или любой содержащейся в нем информации в отдельных юрисдикциях может быть ограничено законом или подзаконным регулированием либо запрещено. Настоящий документ не предназначен для передачи и использования любыми лицами в юрисдикциях, в которых настоящий документ, какая-либо указанная в нем информация, ее передача или получение могут быть признаны незаконными. Лицо, получившее настоящий документ, считается проинформированным относительно необходимости соблюдения соответствующих ограничений.
Лицо, получившее настоящий документ, считается проинформированным относительно необходимости соблюдения всех указанных выше условий.
Лицо, получившее настоящий документ, самим фактом получения настоящего документа безусловно соглашается следовать всем указанным выше условиям.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</si>
</sst>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quot;-&quot;"/>
    <numFmt numFmtId="165" formatCode="_(* #,##0_);_(* \(#,##0\);_(* &quot;-&quot;??_);_(@_)"/>
    <numFmt numFmtId="166" formatCode="_-* #,##0_-;\-* #,##0_-;_-* &quot;-&quot;??_-;_-@_-"/>
    <numFmt numFmtId="167" formatCode="_(* #,##0.00_);_(* \(#,##0.00\);_(* &quot;-&quot;??_);_(@_)"/>
    <numFmt numFmtId="168" formatCode="#,##0;\(#,##0\);&quot;-&quot;;@"/>
    <numFmt numFmtId="169" formatCode="0.0\x"/>
    <numFmt numFmtId="170" formatCode="0.0"/>
  </numFmts>
  <fonts count="20">
    <font>
      <sz val="12"/>
      <color theme="1"/>
      <name val="Aptos Narrow"/>
      <family val="2"/>
      <charset val="204"/>
      <scheme val="minor"/>
    </font>
    <font>
      <sz val="12"/>
      <color theme="1"/>
      <name val="Aptos Narrow"/>
      <family val="2"/>
      <charset val="204"/>
      <scheme val="minor"/>
    </font>
    <font>
      <u/>
      <sz val="12"/>
      <color theme="10"/>
      <name val="Aptos Narrow"/>
      <family val="2"/>
      <charset val="204"/>
      <scheme val="minor"/>
    </font>
    <font>
      <sz val="12"/>
      <color theme="1"/>
      <name val="Montserrat Regular"/>
      <charset val="204"/>
    </font>
    <font>
      <sz val="10"/>
      <color theme="1"/>
      <name val="Montserrat Regular"/>
      <charset val="204"/>
    </font>
    <font>
      <b/>
      <u/>
      <sz val="12"/>
      <color rgb="FF03C3F0"/>
      <name val="Montserrat Regular"/>
      <charset val="204"/>
    </font>
    <font>
      <b/>
      <sz val="9"/>
      <color theme="1"/>
      <name val="Montserrat Regular"/>
      <charset val="204"/>
    </font>
    <font>
      <b/>
      <i/>
      <sz val="9"/>
      <color theme="1"/>
      <name val="Montserrat Regular"/>
      <charset val="204"/>
    </font>
    <font>
      <sz val="9"/>
      <color theme="1"/>
      <name val="Montserrat Regular"/>
      <charset val="204"/>
    </font>
    <font>
      <b/>
      <sz val="9"/>
      <color rgb="FF000000"/>
      <name val="Montserrat Regular"/>
      <charset val="204"/>
    </font>
    <font>
      <i/>
      <sz val="9"/>
      <color rgb="FF000000"/>
      <name val="Montserrat Regular"/>
      <charset val="204"/>
    </font>
    <font>
      <sz val="9"/>
      <color rgb="FF000000"/>
      <name val="Montserrat Regular"/>
      <charset val="204"/>
    </font>
    <font>
      <sz val="11"/>
      <color theme="1"/>
      <name val="Aptos Narrow"/>
      <family val="2"/>
      <scheme val="minor"/>
    </font>
    <font>
      <sz val="9"/>
      <color theme="1"/>
      <name val="Aptos Narrow"/>
      <family val="2"/>
      <charset val="204"/>
      <scheme val="minor"/>
    </font>
    <font>
      <i/>
      <sz val="9"/>
      <color theme="1"/>
      <name val="Montserrat Regular"/>
      <charset val="204"/>
    </font>
    <font>
      <sz val="9"/>
      <color theme="3" tint="0.499984740745262"/>
      <name val="Aptos Narrow"/>
      <family val="2"/>
      <charset val="204"/>
      <scheme val="minor"/>
    </font>
    <font>
      <i/>
      <sz val="10"/>
      <color theme="1"/>
      <name val="Montserrat Regular"/>
      <charset val="204"/>
    </font>
    <font>
      <b/>
      <sz val="12"/>
      <color theme="1"/>
      <name val="Montserrat Regular"/>
      <charset val="204"/>
    </font>
    <font>
      <u/>
      <sz val="12"/>
      <color theme="10"/>
      <name val="Montserrat Regular"/>
      <charset val="204"/>
    </font>
    <font>
      <b/>
      <sz val="9"/>
      <color theme="3" tint="0.39997558519241921"/>
      <name val="Montserrat Regular"/>
      <charset val="204"/>
    </font>
  </fonts>
  <fills count="5">
    <fill>
      <patternFill patternType="none"/>
    </fill>
    <fill>
      <patternFill patternType="gray125"/>
    </fill>
    <fill>
      <patternFill patternType="solid">
        <fgColor theme="0"/>
        <bgColor indexed="64"/>
      </patternFill>
    </fill>
    <fill>
      <patternFill patternType="solid">
        <fgColor rgb="FF03C3F0"/>
        <bgColor indexed="64"/>
      </patternFill>
    </fill>
    <fill>
      <patternFill patternType="solid">
        <fgColor rgb="FFFFFFFF"/>
        <bgColor indexed="64"/>
      </patternFill>
    </fill>
  </fills>
  <borders count="4">
    <border>
      <left/>
      <right/>
      <top/>
      <bottom/>
      <diagonal/>
    </border>
    <border>
      <left/>
      <right/>
      <top style="thin">
        <color indexed="64"/>
      </top>
      <bottom style="double">
        <color indexed="64"/>
      </bottom>
      <diagonal/>
    </border>
    <border>
      <left/>
      <right/>
      <top style="thin">
        <color indexed="64"/>
      </top>
      <bottom/>
      <diagonal/>
    </border>
    <border>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167" fontId="12" fillId="0" borderId="0" applyFont="0" applyFill="0" applyBorder="0" applyAlignment="0" applyProtection="0"/>
  </cellStyleXfs>
  <cellXfs count="87">
    <xf numFmtId="0" fontId="0" fillId="0" borderId="0" xfId="0"/>
    <xf numFmtId="0" fontId="3" fillId="0" borderId="0" xfId="0" applyFont="1"/>
    <xf numFmtId="0" fontId="3" fillId="0" borderId="0" xfId="0" applyFont="1" applyAlignment="1">
      <alignment horizontal="center"/>
    </xf>
    <xf numFmtId="164" fontId="4" fillId="0" borderId="0" xfId="0" applyNumberFormat="1" applyFont="1" applyAlignment="1">
      <alignment horizontal="center"/>
    </xf>
    <xf numFmtId="0" fontId="4" fillId="0" borderId="0" xfId="0" applyFont="1"/>
    <xf numFmtId="3" fontId="4" fillId="0" borderId="0" xfId="0" applyNumberFormat="1" applyFont="1"/>
    <xf numFmtId="0" fontId="5" fillId="2" borderId="0" xfId="3" applyFont="1" applyFill="1"/>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vertical="center" wrapText="1"/>
    </xf>
    <xf numFmtId="0" fontId="6" fillId="0" borderId="0" xfId="0" applyFont="1" applyAlignment="1">
      <alignment vertical="center" wrapText="1"/>
    </xf>
    <xf numFmtId="0" fontId="9" fillId="0" borderId="0" xfId="0" applyFont="1" applyAlignment="1">
      <alignment vertical="center"/>
    </xf>
    <xf numFmtId="0" fontId="10" fillId="0" borderId="0" xfId="0" applyFont="1" applyAlignment="1">
      <alignment vertical="center"/>
    </xf>
    <xf numFmtId="0" fontId="9" fillId="3" borderId="0" xfId="0" applyFont="1" applyFill="1" applyAlignment="1">
      <alignment horizontal="center" vertical="center" wrapText="1"/>
    </xf>
    <xf numFmtId="3" fontId="11" fillId="0" borderId="0" xfId="0" applyNumberFormat="1" applyFont="1" applyAlignment="1">
      <alignment horizontal="right" vertical="center"/>
    </xf>
    <xf numFmtId="0" fontId="8" fillId="0" borderId="0" xfId="0" applyFont="1" applyAlignment="1">
      <alignment vertical="center"/>
    </xf>
    <xf numFmtId="0" fontId="11" fillId="0" borderId="0" xfId="0" applyFont="1" applyAlignment="1">
      <alignment horizontal="right" vertical="center"/>
    </xf>
    <xf numFmtId="0" fontId="6" fillId="0" borderId="1" xfId="0" applyFont="1" applyBorder="1" applyAlignment="1">
      <alignment vertical="center" wrapText="1"/>
    </xf>
    <xf numFmtId="3" fontId="9" fillId="4" borderId="1" xfId="0" applyNumberFormat="1" applyFont="1" applyFill="1" applyBorder="1" applyAlignment="1">
      <alignment horizontal="right" vertical="center"/>
    </xf>
    <xf numFmtId="0" fontId="6" fillId="0" borderId="2" xfId="0" applyFont="1" applyBorder="1" applyAlignment="1">
      <alignment vertical="center" wrapText="1"/>
    </xf>
    <xf numFmtId="3" fontId="9" fillId="4" borderId="2" xfId="0" applyNumberFormat="1" applyFont="1" applyFill="1" applyBorder="1" applyAlignment="1">
      <alignment horizontal="right" vertical="center"/>
    </xf>
    <xf numFmtId="165" fontId="8" fillId="0" borderId="0" xfId="1" applyNumberFormat="1" applyFont="1" applyFill="1"/>
    <xf numFmtId="0" fontId="9" fillId="0" borderId="0" xfId="0" applyFont="1" applyAlignment="1">
      <alignment vertical="center" wrapText="1"/>
    </xf>
    <xf numFmtId="0" fontId="11" fillId="0" borderId="0" xfId="0" applyFont="1" applyAlignment="1">
      <alignment vertical="center"/>
    </xf>
    <xf numFmtId="0" fontId="8" fillId="0" borderId="0" xfId="0" applyFont="1" applyAlignment="1">
      <alignment horizontal="right" vertical="center"/>
    </xf>
    <xf numFmtId="0" fontId="11" fillId="0" borderId="0" xfId="0" applyFont="1" applyAlignment="1">
      <alignment horizontal="left" vertical="center"/>
    </xf>
    <xf numFmtId="166" fontId="11" fillId="0" borderId="0" xfId="1" applyNumberFormat="1" applyFont="1" applyAlignment="1">
      <alignment horizontal="right" vertical="center"/>
    </xf>
    <xf numFmtId="168" fontId="11" fillId="0" borderId="0" xfId="4" applyNumberFormat="1" applyFont="1" applyFill="1" applyBorder="1" applyAlignment="1">
      <alignment horizontal="right" vertical="center"/>
    </xf>
    <xf numFmtId="0" fontId="8" fillId="0" borderId="0" xfId="0" applyFont="1"/>
    <xf numFmtId="3" fontId="9" fillId="0" borderId="0" xfId="0" applyNumberFormat="1" applyFont="1" applyAlignment="1">
      <alignment horizontal="right" vertical="center"/>
    </xf>
    <xf numFmtId="0" fontId="8" fillId="0" borderId="0" xfId="0" applyFont="1" applyAlignment="1">
      <alignment vertical="top" wrapText="1"/>
    </xf>
    <xf numFmtId="168" fontId="9" fillId="0" borderId="0" xfId="4" applyNumberFormat="1" applyFont="1" applyFill="1" applyBorder="1" applyAlignment="1">
      <alignment horizontal="right" vertical="center"/>
    </xf>
    <xf numFmtId="0" fontId="9" fillId="0" borderId="3" xfId="0" applyFont="1" applyBorder="1" applyAlignment="1">
      <alignment vertical="center" wrapText="1"/>
    </xf>
    <xf numFmtId="3" fontId="9" fillId="0" borderId="3" xfId="0" applyNumberFormat="1" applyFont="1" applyBorder="1" applyAlignment="1">
      <alignment horizontal="right" vertical="center"/>
    </xf>
    <xf numFmtId="168" fontId="9" fillId="0" borderId="3" xfId="4" applyNumberFormat="1" applyFont="1" applyFill="1" applyBorder="1" applyAlignment="1">
      <alignment horizontal="right" vertical="center"/>
    </xf>
    <xf numFmtId="0" fontId="9" fillId="0" borderId="1" xfId="0" applyFont="1" applyBorder="1" applyAlignment="1">
      <alignment vertical="center" wrapText="1"/>
    </xf>
    <xf numFmtId="3" fontId="9" fillId="0" borderId="1" xfId="0" applyNumberFormat="1" applyFont="1" applyBorder="1" applyAlignment="1">
      <alignment horizontal="right" vertical="center"/>
    </xf>
    <xf numFmtId="3" fontId="8" fillId="0" borderId="0" xfId="0" applyNumberFormat="1" applyFont="1"/>
    <xf numFmtId="3" fontId="6" fillId="0" borderId="0" xfId="0" applyNumberFormat="1" applyFont="1"/>
    <xf numFmtId="9" fontId="8" fillId="0" borderId="0" xfId="2" applyFont="1"/>
    <xf numFmtId="0" fontId="6" fillId="3" borderId="0" xfId="0" applyFont="1" applyFill="1" applyAlignment="1">
      <alignment horizontal="left" vertical="center"/>
    </xf>
    <xf numFmtId="0" fontId="6" fillId="3" borderId="0" xfId="0" applyFont="1" applyFill="1" applyAlignment="1">
      <alignment horizontal="center" vertical="center"/>
    </xf>
    <xf numFmtId="3" fontId="9" fillId="4" borderId="0" xfId="0" applyNumberFormat="1" applyFont="1" applyFill="1" applyAlignment="1">
      <alignment horizontal="right" vertical="center"/>
    </xf>
    <xf numFmtId="3" fontId="9" fillId="4" borderId="3" xfId="0" applyNumberFormat="1" applyFont="1" applyFill="1" applyBorder="1" applyAlignment="1">
      <alignment horizontal="right" vertical="center"/>
    </xf>
    <xf numFmtId="0" fontId="10" fillId="0" borderId="0" xfId="0" applyFont="1" applyAlignment="1">
      <alignment horizontal="left" vertical="center" indent="1"/>
    </xf>
    <xf numFmtId="0" fontId="7" fillId="3" borderId="0" xfId="0" applyFont="1" applyFill="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13" fillId="0" borderId="0" xfId="0" applyFont="1"/>
    <xf numFmtId="0" fontId="6" fillId="0" borderId="0" xfId="0" applyFont="1"/>
    <xf numFmtId="3" fontId="6" fillId="0" borderId="0" xfId="0" applyNumberFormat="1" applyFont="1" applyAlignment="1">
      <alignment horizontal="center" vertical="center"/>
    </xf>
    <xf numFmtId="0" fontId="14" fillId="0" borderId="0" xfId="0" applyFont="1" applyAlignment="1">
      <alignment horizontal="left" indent="1"/>
    </xf>
    <xf numFmtId="0" fontId="14" fillId="0" borderId="0" xfId="0" applyFont="1" applyAlignment="1">
      <alignment horizontal="center" vertical="center"/>
    </xf>
    <xf numFmtId="9" fontId="14" fillId="0" borderId="0" xfId="2" applyFont="1"/>
    <xf numFmtId="3" fontId="7" fillId="0" borderId="0" xfId="0" applyNumberFormat="1" applyFont="1" applyAlignment="1">
      <alignment horizontal="center" vertical="center"/>
    </xf>
    <xf numFmtId="3" fontId="14" fillId="0" borderId="0" xfId="0" applyNumberFormat="1" applyFont="1" applyAlignment="1">
      <alignment horizontal="center" vertical="center"/>
    </xf>
    <xf numFmtId="3" fontId="14" fillId="0" borderId="0" xfId="0" applyNumberFormat="1" applyFont="1"/>
    <xf numFmtId="9" fontId="14" fillId="0" borderId="0" xfId="2" applyFont="1" applyAlignment="1">
      <alignment horizontal="center" vertical="center"/>
    </xf>
    <xf numFmtId="0" fontId="14" fillId="0" borderId="0" xfId="0" applyFont="1"/>
    <xf numFmtId="0" fontId="8" fillId="0" borderId="0" xfId="0" applyFont="1" applyAlignment="1">
      <alignment horizontal="left" indent="1"/>
    </xf>
    <xf numFmtId="0" fontId="6" fillId="0" borderId="0" xfId="0" applyFont="1" applyAlignment="1">
      <alignment horizontal="center"/>
    </xf>
    <xf numFmtId="169" fontId="6" fillId="0" borderId="0" xfId="0" applyNumberFormat="1" applyFont="1"/>
    <xf numFmtId="164" fontId="8" fillId="0" borderId="0" xfId="0" applyNumberFormat="1" applyFont="1" applyAlignment="1">
      <alignment horizontal="center"/>
    </xf>
    <xf numFmtId="43" fontId="8" fillId="0" borderId="0" xfId="1" applyFont="1"/>
    <xf numFmtId="164" fontId="8" fillId="0" borderId="0" xfId="0" applyNumberFormat="1" applyFont="1" applyAlignment="1">
      <alignment vertical="center"/>
    </xf>
    <xf numFmtId="0" fontId="8" fillId="0" borderId="0" xfId="0" applyFont="1" applyAlignment="1">
      <alignment wrapText="1"/>
    </xf>
    <xf numFmtId="0" fontId="15" fillId="0" borderId="0" xfId="0" applyFont="1"/>
    <xf numFmtId="4" fontId="8" fillId="0" borderId="0" xfId="0" applyNumberFormat="1" applyFont="1"/>
    <xf numFmtId="0" fontId="8" fillId="0" borderId="0" xfId="0" applyFont="1" applyAlignment="1">
      <alignment horizontal="left" vertical="center" wrapText="1"/>
    </xf>
    <xf numFmtId="0" fontId="8" fillId="0" borderId="0" xfId="0" applyFont="1" applyAlignment="1">
      <alignment horizontal="left" vertical="center"/>
    </xf>
    <xf numFmtId="0" fontId="6" fillId="0" borderId="0" xfId="0" applyFont="1" applyAlignment="1">
      <alignment vertical="center"/>
    </xf>
    <xf numFmtId="9" fontId="4" fillId="0" borderId="0" xfId="0" applyNumberFormat="1" applyFont="1"/>
    <xf numFmtId="9" fontId="4" fillId="0" borderId="0" xfId="2" applyFont="1"/>
    <xf numFmtId="170" fontId="4" fillId="0" borderId="0" xfId="0" applyNumberFormat="1" applyFont="1"/>
    <xf numFmtId="0" fontId="4" fillId="0" borderId="0" xfId="0" applyFont="1" applyAlignment="1">
      <alignment horizontal="center" vertical="center"/>
    </xf>
    <xf numFmtId="0" fontId="16" fillId="0" borderId="0" xfId="0" applyFont="1"/>
    <xf numFmtId="0" fontId="17" fillId="0" borderId="0" xfId="0" applyFont="1"/>
    <xf numFmtId="0" fontId="11" fillId="0" borderId="0" xfId="0" applyFont="1" applyAlignment="1">
      <alignment horizontal="left" vertical="center" indent="1"/>
    </xf>
    <xf numFmtId="0" fontId="18" fillId="0" borderId="0" xfId="3" applyFont="1" applyFill="1"/>
    <xf numFmtId="0" fontId="19" fillId="0" borderId="0" xfId="0" applyFont="1" applyAlignment="1">
      <alignment horizontal="left" vertical="center" indent="1"/>
    </xf>
    <xf numFmtId="0" fontId="6" fillId="3" borderId="0" xfId="0" applyFont="1" applyFill="1" applyAlignment="1">
      <alignment horizontal="center" vertical="center" wrapText="1"/>
    </xf>
    <xf numFmtId="3" fontId="11" fillId="2" borderId="0" xfId="0" applyNumberFormat="1" applyFont="1" applyFill="1" applyAlignment="1">
      <alignment horizontal="right" vertical="center"/>
    </xf>
    <xf numFmtId="3" fontId="0" fillId="0" borderId="0" xfId="0" applyNumberFormat="1"/>
    <xf numFmtId="9" fontId="0" fillId="0" borderId="0" xfId="2" applyFont="1"/>
    <xf numFmtId="9" fontId="0" fillId="0" borderId="0" xfId="0" applyNumberFormat="1"/>
    <xf numFmtId="168" fontId="0" fillId="0" borderId="0" xfId="0" applyNumberFormat="1"/>
    <xf numFmtId="0" fontId="4" fillId="2" borderId="0" xfId="0" applyFont="1" applyFill="1" applyAlignment="1">
      <alignment horizontal="left" vertical="center" wrapText="1"/>
    </xf>
  </cellXfs>
  <cellStyles count="5">
    <cellStyle name="Гиперссылка" xfId="3" builtinId="8"/>
    <cellStyle name="Обычный" xfId="0" builtinId="0"/>
    <cellStyle name="Процентный" xfId="2" builtinId="5"/>
    <cellStyle name="Финансовый" xfId="1" builtinId="3"/>
    <cellStyle name="Финансовый 2" xfId="4" xr:uid="{8DC69F07-FA66-5749-A5C6-6372FF6FE796}"/>
  </cellStyles>
  <dxfs count="0"/>
  <tableStyles count="0" defaultTableStyle="TableStyleMedium2" defaultPivotStyle="PivotStyleLight16"/>
  <colors>
    <mruColors>
      <color rgb="FF03C3F0"/>
      <color rgb="FF38A6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2</xdr:row>
      <xdr:rowOff>101600</xdr:rowOff>
    </xdr:to>
    <xdr:sp macro="" textlink="">
      <xdr:nvSpPr>
        <xdr:cNvPr id="4097" name="AutoShape 1" descr="Picture background">
          <a:extLst>
            <a:ext uri="{FF2B5EF4-FFF2-40B4-BE49-F238E27FC236}">
              <a16:creationId xmlns:a16="http://schemas.microsoft.com/office/drawing/2014/main" id="{CC5F5DCE-7F22-590E-D4A4-3B755FF616D6}"/>
            </a:ext>
          </a:extLst>
        </xdr:cNvPr>
        <xdr:cNvSpPr>
          <a:spLocks noChangeAspect="1" noChangeArrowheads="1"/>
        </xdr:cNvSpPr>
      </xdr:nvSpPr>
      <xdr:spPr bwMode="auto">
        <a:xfrm>
          <a:off x="0" y="20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101600</xdr:colOff>
      <xdr:row>0</xdr:row>
      <xdr:rowOff>101600</xdr:rowOff>
    </xdr:from>
    <xdr:to>
      <xdr:col>2</xdr:col>
      <xdr:colOff>1587500</xdr:colOff>
      <xdr:row>4</xdr:row>
      <xdr:rowOff>180327</xdr:rowOff>
    </xdr:to>
    <xdr:pic>
      <xdr:nvPicPr>
        <xdr:cNvPr id="3" name="Рисунок 2" descr="Picture background">
          <a:extLst>
            <a:ext uri="{FF2B5EF4-FFF2-40B4-BE49-F238E27FC236}">
              <a16:creationId xmlns:a16="http://schemas.microsoft.com/office/drawing/2014/main" id="{46159A03-ADCB-AA3C-B570-E2594707F7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101600"/>
          <a:ext cx="3162300" cy="891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Стандартная">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r@nanosoft.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ACFFB-0FE7-E04B-9C9B-918119008459}">
  <dimension ref="B9:O37"/>
  <sheetViews>
    <sheetView showGridLines="0" tabSelected="1" workbookViewId="0">
      <selection activeCell="B22" sqref="B22:O37"/>
    </sheetView>
  </sheetViews>
  <sheetFormatPr baseColWidth="10" defaultColWidth="10.6640625" defaultRowHeight="16"/>
  <cols>
    <col min="2" max="2" width="11.1640625" customWidth="1"/>
    <col min="3" max="3" width="69.1640625" bestFit="1" customWidth="1"/>
    <col min="15" max="15" width="17.6640625" customWidth="1"/>
  </cols>
  <sheetData>
    <row r="9" spans="2:3">
      <c r="B9" s="2">
        <v>1</v>
      </c>
      <c r="C9" s="6" t="s">
        <v>169</v>
      </c>
    </row>
    <row r="10" spans="2:3">
      <c r="B10" s="2">
        <v>2</v>
      </c>
      <c r="C10" s="6" t="s">
        <v>170</v>
      </c>
    </row>
    <row r="11" spans="2:3">
      <c r="B11" s="2">
        <v>3</v>
      </c>
      <c r="C11" s="6" t="s">
        <v>171</v>
      </c>
    </row>
    <row r="12" spans="2:3">
      <c r="B12" s="2">
        <v>4</v>
      </c>
      <c r="C12" s="6" t="s">
        <v>0</v>
      </c>
    </row>
    <row r="13" spans="2:3">
      <c r="B13" s="2">
        <v>5</v>
      </c>
      <c r="C13" s="6" t="s">
        <v>1</v>
      </c>
    </row>
    <row r="17" spans="2:15">
      <c r="B17" s="1" t="s">
        <v>2</v>
      </c>
      <c r="C17" s="1" t="s">
        <v>3</v>
      </c>
    </row>
    <row r="18" spans="2:15">
      <c r="B18" s="1"/>
      <c r="C18" s="78" t="s">
        <v>4</v>
      </c>
    </row>
    <row r="19" spans="2:15">
      <c r="B19" s="1"/>
      <c r="C19" s="1"/>
    </row>
    <row r="20" spans="2:15">
      <c r="B20" s="76" t="s">
        <v>5</v>
      </c>
      <c r="C20" s="1"/>
    </row>
    <row r="21" spans="2:15">
      <c r="B21" s="76"/>
      <c r="C21" s="1"/>
    </row>
    <row r="22" spans="2:15" ht="21" customHeight="1">
      <c r="B22" s="86" t="s">
        <v>181</v>
      </c>
      <c r="C22" s="86"/>
      <c r="D22" s="86"/>
      <c r="E22" s="86"/>
      <c r="F22" s="86"/>
      <c r="G22" s="86"/>
      <c r="H22" s="86"/>
      <c r="I22" s="86"/>
      <c r="J22" s="86"/>
      <c r="K22" s="86"/>
      <c r="L22" s="86"/>
      <c r="M22" s="86"/>
      <c r="N22" s="86"/>
      <c r="O22" s="86"/>
    </row>
    <row r="23" spans="2:15" ht="21" customHeight="1">
      <c r="B23" s="86"/>
      <c r="C23" s="86"/>
      <c r="D23" s="86"/>
      <c r="E23" s="86"/>
      <c r="F23" s="86"/>
      <c r="G23" s="86"/>
      <c r="H23" s="86"/>
      <c r="I23" s="86"/>
      <c r="J23" s="86"/>
      <c r="K23" s="86"/>
      <c r="L23" s="86"/>
      <c r="M23" s="86"/>
      <c r="N23" s="86"/>
      <c r="O23" s="86"/>
    </row>
    <row r="24" spans="2:15" ht="21" customHeight="1">
      <c r="B24" s="86"/>
      <c r="C24" s="86"/>
      <c r="D24" s="86"/>
      <c r="E24" s="86"/>
      <c r="F24" s="86"/>
      <c r="G24" s="86"/>
      <c r="H24" s="86"/>
      <c r="I24" s="86"/>
      <c r="J24" s="86"/>
      <c r="K24" s="86"/>
      <c r="L24" s="86"/>
      <c r="M24" s="86"/>
      <c r="N24" s="86"/>
      <c r="O24" s="86"/>
    </row>
    <row r="25" spans="2:15" ht="21" customHeight="1">
      <c r="B25" s="86"/>
      <c r="C25" s="86"/>
      <c r="D25" s="86"/>
      <c r="E25" s="86"/>
      <c r="F25" s="86"/>
      <c r="G25" s="86"/>
      <c r="H25" s="86"/>
      <c r="I25" s="86"/>
      <c r="J25" s="86"/>
      <c r="K25" s="86"/>
      <c r="L25" s="86"/>
      <c r="M25" s="86"/>
      <c r="N25" s="86"/>
      <c r="O25" s="86"/>
    </row>
    <row r="26" spans="2:15" ht="21" customHeight="1">
      <c r="B26" s="86"/>
      <c r="C26" s="86"/>
      <c r="D26" s="86"/>
      <c r="E26" s="86"/>
      <c r="F26" s="86"/>
      <c r="G26" s="86"/>
      <c r="H26" s="86"/>
      <c r="I26" s="86"/>
      <c r="J26" s="86"/>
      <c r="K26" s="86"/>
      <c r="L26" s="86"/>
      <c r="M26" s="86"/>
      <c r="N26" s="86"/>
      <c r="O26" s="86"/>
    </row>
    <row r="27" spans="2:15" ht="21" customHeight="1">
      <c r="B27" s="86"/>
      <c r="C27" s="86"/>
      <c r="D27" s="86"/>
      <c r="E27" s="86"/>
      <c r="F27" s="86"/>
      <c r="G27" s="86"/>
      <c r="H27" s="86"/>
      <c r="I27" s="86"/>
      <c r="J27" s="86"/>
      <c r="K27" s="86"/>
      <c r="L27" s="86"/>
      <c r="M27" s="86"/>
      <c r="N27" s="86"/>
      <c r="O27" s="86"/>
    </row>
    <row r="28" spans="2:15" ht="21" customHeight="1">
      <c r="B28" s="86"/>
      <c r="C28" s="86"/>
      <c r="D28" s="86"/>
      <c r="E28" s="86"/>
      <c r="F28" s="86"/>
      <c r="G28" s="86"/>
      <c r="H28" s="86"/>
      <c r="I28" s="86"/>
      <c r="J28" s="86"/>
      <c r="K28" s="86"/>
      <c r="L28" s="86"/>
      <c r="M28" s="86"/>
      <c r="N28" s="86"/>
      <c r="O28" s="86"/>
    </row>
    <row r="29" spans="2:15" ht="21" customHeight="1">
      <c r="B29" s="86"/>
      <c r="C29" s="86"/>
      <c r="D29" s="86"/>
      <c r="E29" s="86"/>
      <c r="F29" s="86"/>
      <c r="G29" s="86"/>
      <c r="H29" s="86"/>
      <c r="I29" s="86"/>
      <c r="J29" s="86"/>
      <c r="K29" s="86"/>
      <c r="L29" s="86"/>
      <c r="M29" s="86"/>
      <c r="N29" s="86"/>
      <c r="O29" s="86"/>
    </row>
    <row r="30" spans="2:15" ht="21" customHeight="1">
      <c r="B30" s="86"/>
      <c r="C30" s="86"/>
      <c r="D30" s="86"/>
      <c r="E30" s="86"/>
      <c r="F30" s="86"/>
      <c r="G30" s="86"/>
      <c r="H30" s="86"/>
      <c r="I30" s="86"/>
      <c r="J30" s="86"/>
      <c r="K30" s="86"/>
      <c r="L30" s="86"/>
      <c r="M30" s="86"/>
      <c r="N30" s="86"/>
      <c r="O30" s="86"/>
    </row>
    <row r="31" spans="2:15" ht="21" customHeight="1">
      <c r="B31" s="86"/>
      <c r="C31" s="86"/>
      <c r="D31" s="86"/>
      <c r="E31" s="86"/>
      <c r="F31" s="86"/>
      <c r="G31" s="86"/>
      <c r="H31" s="86"/>
      <c r="I31" s="86"/>
      <c r="J31" s="86"/>
      <c r="K31" s="86"/>
      <c r="L31" s="86"/>
      <c r="M31" s="86"/>
      <c r="N31" s="86"/>
      <c r="O31" s="86"/>
    </row>
    <row r="32" spans="2:15" ht="21" customHeight="1">
      <c r="B32" s="86"/>
      <c r="C32" s="86"/>
      <c r="D32" s="86"/>
      <c r="E32" s="86"/>
      <c r="F32" s="86"/>
      <c r="G32" s="86"/>
      <c r="H32" s="86"/>
      <c r="I32" s="86"/>
      <c r="J32" s="86"/>
      <c r="K32" s="86"/>
      <c r="L32" s="86"/>
      <c r="M32" s="86"/>
      <c r="N32" s="86"/>
      <c r="O32" s="86"/>
    </row>
    <row r="33" spans="2:15" ht="21" customHeight="1">
      <c r="B33" s="86"/>
      <c r="C33" s="86"/>
      <c r="D33" s="86"/>
      <c r="E33" s="86"/>
      <c r="F33" s="86"/>
      <c r="G33" s="86"/>
      <c r="H33" s="86"/>
      <c r="I33" s="86"/>
      <c r="J33" s="86"/>
      <c r="K33" s="86"/>
      <c r="L33" s="86"/>
      <c r="M33" s="86"/>
      <c r="N33" s="86"/>
      <c r="O33" s="86"/>
    </row>
    <row r="34" spans="2:15" ht="21" customHeight="1">
      <c r="B34" s="86"/>
      <c r="C34" s="86"/>
      <c r="D34" s="86"/>
      <c r="E34" s="86"/>
      <c r="F34" s="86"/>
      <c r="G34" s="86"/>
      <c r="H34" s="86"/>
      <c r="I34" s="86"/>
      <c r="J34" s="86"/>
      <c r="K34" s="86"/>
      <c r="L34" s="86"/>
      <c r="M34" s="86"/>
      <c r="N34" s="86"/>
      <c r="O34" s="86"/>
    </row>
    <row r="35" spans="2:15" ht="21" customHeight="1">
      <c r="B35" s="86"/>
      <c r="C35" s="86"/>
      <c r="D35" s="86"/>
      <c r="E35" s="86"/>
      <c r="F35" s="86"/>
      <c r="G35" s="86"/>
      <c r="H35" s="86"/>
      <c r="I35" s="86"/>
      <c r="J35" s="86"/>
      <c r="K35" s="86"/>
      <c r="L35" s="86"/>
      <c r="M35" s="86"/>
      <c r="N35" s="86"/>
      <c r="O35" s="86"/>
    </row>
    <row r="36" spans="2:15" ht="21" customHeight="1">
      <c r="B36" s="86"/>
      <c r="C36" s="86"/>
      <c r="D36" s="86"/>
      <c r="E36" s="86"/>
      <c r="F36" s="86"/>
      <c r="G36" s="86"/>
      <c r="H36" s="86"/>
      <c r="I36" s="86"/>
      <c r="J36" s="86"/>
      <c r="K36" s="86"/>
      <c r="L36" s="86"/>
      <c r="M36" s="86"/>
      <c r="N36" s="86"/>
      <c r="O36" s="86"/>
    </row>
    <row r="37" spans="2:15" ht="21" customHeight="1">
      <c r="B37" s="86"/>
      <c r="C37" s="86"/>
      <c r="D37" s="86"/>
      <c r="E37" s="86"/>
      <c r="F37" s="86"/>
      <c r="G37" s="86"/>
      <c r="H37" s="86"/>
      <c r="I37" s="86"/>
      <c r="J37" s="86"/>
      <c r="K37" s="86"/>
      <c r="L37" s="86"/>
      <c r="M37" s="86"/>
      <c r="N37" s="86"/>
      <c r="O37" s="86"/>
    </row>
  </sheetData>
  <sheetProtection selectLockedCells="1" selectUnlockedCells="1"/>
  <mergeCells count="1">
    <mergeCell ref="B22:O37"/>
  </mergeCells>
  <hyperlinks>
    <hyperlink ref="C10" location="BS!A1" display="Консолидированный отчет о финансовом положении" xr:uid="{F174D1D0-A195-D84D-9EB8-9966BB376901}"/>
    <hyperlink ref="C9" location="PL!A1" display="Консолидированный отчет о прибыли и убытке и прочем совокупном доходе" xr:uid="{16B2B5FF-86F4-FC42-9CCF-52CFC83E25F7}"/>
    <hyperlink ref="C11" location="CF!A1" display="Консолидированный отчет о движении денежных средств" xr:uid="{0046068A-FB92-F546-B3D6-1A56F2FABDE3}"/>
    <hyperlink ref="C12" location="'Фин и опер показатели'!A1" display="Ключевые финансовые и операционные показатели" xr:uid="{AA7DBA3D-9D5A-424B-B4FC-7E78541EB663}"/>
    <hyperlink ref="C13" location="'Расшифровки PL'!A1" display="Расшифровки PL" xr:uid="{3C744F69-2BB7-424C-8085-B7F30B149009}"/>
    <hyperlink ref="C18" r:id="rId1" xr:uid="{C5C40E16-4F25-3C4B-8F1D-9195C992D38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23BF4-DA4D-BD40-94E8-8CF21F94BF42}">
  <dimension ref="B1:J28"/>
  <sheetViews>
    <sheetView showGridLines="0" workbookViewId="0">
      <selection activeCell="D8" sqref="D8"/>
    </sheetView>
  </sheetViews>
  <sheetFormatPr baseColWidth="10" defaultColWidth="10.6640625" defaultRowHeight="16"/>
  <cols>
    <col min="1" max="1" width="5.6640625" customWidth="1"/>
    <col min="2" max="2" width="77.6640625" bestFit="1" customWidth="1"/>
    <col min="4" max="4" width="11.1640625" bestFit="1" customWidth="1"/>
    <col min="5" max="6" width="12" bestFit="1" customWidth="1"/>
    <col min="7" max="7" width="12" customWidth="1"/>
    <col min="9" max="10" width="16" customWidth="1"/>
  </cols>
  <sheetData>
    <row r="1" spans="2:10">
      <c r="B1" s="28"/>
      <c r="C1" s="28"/>
      <c r="D1" s="28"/>
      <c r="E1" s="48"/>
      <c r="F1" s="48"/>
      <c r="G1" s="48"/>
      <c r="I1" s="48"/>
      <c r="J1" s="48"/>
    </row>
    <row r="2" spans="2:10">
      <c r="B2" s="7" t="s">
        <v>6</v>
      </c>
      <c r="C2" s="28"/>
      <c r="D2" s="28"/>
      <c r="E2" s="28"/>
      <c r="F2" s="28"/>
      <c r="G2" s="28"/>
      <c r="I2" s="28"/>
      <c r="J2" s="28"/>
    </row>
    <row r="3" spans="2:10">
      <c r="B3" s="7" t="s">
        <v>7</v>
      </c>
      <c r="C3" s="28"/>
      <c r="D3" s="28"/>
      <c r="E3" s="28"/>
      <c r="F3" s="28"/>
      <c r="G3" s="28"/>
      <c r="I3" s="28"/>
      <c r="J3" s="28"/>
    </row>
    <row r="4" spans="2:10">
      <c r="B4" s="8" t="s">
        <v>8</v>
      </c>
      <c r="C4" s="28"/>
      <c r="D4" s="28"/>
      <c r="E4" s="28"/>
      <c r="F4" s="28"/>
      <c r="G4" s="28"/>
      <c r="I4" s="28"/>
      <c r="J4" s="28"/>
    </row>
    <row r="5" spans="2:10">
      <c r="B5" s="28"/>
      <c r="C5" s="62"/>
      <c r="D5" s="62"/>
      <c r="E5" s="28"/>
      <c r="F5" s="28"/>
      <c r="G5" s="28"/>
      <c r="I5" s="28"/>
      <c r="J5" s="28"/>
    </row>
    <row r="6" spans="2:10" ht="39">
      <c r="B6" s="40"/>
      <c r="C6" s="41">
        <v>2021</v>
      </c>
      <c r="D6" s="41">
        <v>2022</v>
      </c>
      <c r="E6" s="41">
        <v>2023</v>
      </c>
      <c r="F6" s="41">
        <v>2024</v>
      </c>
      <c r="G6" s="41">
        <v>2025</v>
      </c>
      <c r="I6" s="80" t="s">
        <v>172</v>
      </c>
      <c r="J6" s="80" t="s">
        <v>173</v>
      </c>
    </row>
    <row r="7" spans="2:10">
      <c r="B7" s="28"/>
      <c r="C7" s="28"/>
      <c r="D7" s="28"/>
      <c r="E7" s="28"/>
      <c r="F7" s="28"/>
      <c r="G7" s="28"/>
      <c r="I7" s="28"/>
      <c r="J7" s="28"/>
    </row>
    <row r="8" spans="2:10">
      <c r="B8" s="9" t="s">
        <v>9</v>
      </c>
      <c r="C8" s="37">
        <v>1304765</v>
      </c>
      <c r="D8" s="37">
        <v>2946621</v>
      </c>
      <c r="E8" s="37">
        <v>3539063</v>
      </c>
      <c r="F8" s="37">
        <v>4115028</v>
      </c>
      <c r="G8" s="37">
        <v>4672631</v>
      </c>
      <c r="I8" s="37">
        <v>1286582</v>
      </c>
      <c r="J8" s="37">
        <v>1711220</v>
      </c>
    </row>
    <row r="9" spans="2:10">
      <c r="B9" s="9" t="s">
        <v>10</v>
      </c>
      <c r="C9" s="37">
        <v>-687253</v>
      </c>
      <c r="D9" s="37">
        <v>-1086768</v>
      </c>
      <c r="E9" s="37">
        <v>-1168498</v>
      </c>
      <c r="F9" s="37">
        <v>-1232076</v>
      </c>
      <c r="G9" s="37">
        <v>-1254406</v>
      </c>
      <c r="I9" s="37">
        <v>-475743</v>
      </c>
      <c r="J9" s="37">
        <v>-568982</v>
      </c>
    </row>
    <row r="10" spans="2:10">
      <c r="B10" s="10" t="s">
        <v>11</v>
      </c>
      <c r="C10" s="38">
        <v>617512</v>
      </c>
      <c r="D10" s="38">
        <v>1859853</v>
      </c>
      <c r="E10" s="38">
        <v>2370565</v>
      </c>
      <c r="F10" s="38">
        <v>2882952</v>
      </c>
      <c r="G10" s="38">
        <f>SUM(G8:G9)</f>
        <v>3418225</v>
      </c>
      <c r="I10" s="38">
        <f>SUM(I8:I9)</f>
        <v>810839</v>
      </c>
      <c r="J10" s="38">
        <f>SUM(J8:J9)</f>
        <v>1142238</v>
      </c>
    </row>
    <row r="11" spans="2:10">
      <c r="B11" s="9" t="s">
        <v>12</v>
      </c>
      <c r="C11" s="37">
        <v>-90321</v>
      </c>
      <c r="D11" s="37">
        <v>-171311</v>
      </c>
      <c r="E11" s="37">
        <v>-279501</v>
      </c>
      <c r="F11" s="37">
        <v>-387219</v>
      </c>
      <c r="G11" s="37">
        <v>-500377</v>
      </c>
      <c r="I11" s="37">
        <v>-149700</v>
      </c>
      <c r="J11" s="37">
        <v>-208283</v>
      </c>
    </row>
    <row r="12" spans="2:10">
      <c r="B12" s="9" t="s">
        <v>13</v>
      </c>
      <c r="C12" s="37">
        <v>-201439</v>
      </c>
      <c r="D12" s="37">
        <v>-512827</v>
      </c>
      <c r="E12" s="37">
        <v>-731875</v>
      </c>
      <c r="F12" s="37">
        <v>-816525</v>
      </c>
      <c r="G12" s="37">
        <v>-1211792</v>
      </c>
      <c r="I12" s="37">
        <v>-199289</v>
      </c>
      <c r="J12" s="37">
        <v>-441381</v>
      </c>
    </row>
    <row r="13" spans="2:10">
      <c r="B13" s="9" t="s">
        <v>14</v>
      </c>
      <c r="C13" s="37">
        <v>15050</v>
      </c>
      <c r="D13" s="37">
        <v>6163</v>
      </c>
      <c r="E13" s="37">
        <v>17145</v>
      </c>
      <c r="F13" s="37">
        <v>-20895</v>
      </c>
      <c r="G13" s="37">
        <v>21224</v>
      </c>
      <c r="I13" s="37">
        <v>-5520</v>
      </c>
      <c r="J13" s="37">
        <v>-4393</v>
      </c>
    </row>
    <row r="14" spans="2:10">
      <c r="B14" s="9" t="s">
        <v>15</v>
      </c>
      <c r="C14" s="37">
        <v>13352</v>
      </c>
      <c r="D14" s="37">
        <v>3446</v>
      </c>
      <c r="E14" s="37">
        <v>10712</v>
      </c>
      <c r="F14" s="37">
        <v>14730</v>
      </c>
      <c r="G14" s="37">
        <v>71799</v>
      </c>
      <c r="I14" s="37">
        <v>3109</v>
      </c>
      <c r="J14" s="37">
        <v>22265</v>
      </c>
    </row>
    <row r="15" spans="2:10">
      <c r="B15" s="9" t="s">
        <v>16</v>
      </c>
      <c r="C15" s="37">
        <v>-21179</v>
      </c>
      <c r="D15" s="37">
        <v>-6009</v>
      </c>
      <c r="E15" s="37">
        <v>-12201</v>
      </c>
      <c r="F15" s="37">
        <v>-21118</v>
      </c>
      <c r="G15" s="37">
        <v>-62607</v>
      </c>
      <c r="I15" s="37">
        <v>-10937</v>
      </c>
      <c r="J15" s="37">
        <v>-8325</v>
      </c>
    </row>
    <row r="16" spans="2:10">
      <c r="B16" s="10" t="s">
        <v>17</v>
      </c>
      <c r="C16" s="38">
        <v>332975</v>
      </c>
      <c r="D16" s="38">
        <v>1179315</v>
      </c>
      <c r="E16" s="38">
        <v>1374845</v>
      </c>
      <c r="F16" s="38">
        <v>1651925</v>
      </c>
      <c r="G16" s="38">
        <f>SUM(G10:G15)</f>
        <v>1736472</v>
      </c>
      <c r="I16" s="38">
        <f>SUM(I10:I15)</f>
        <v>448502</v>
      </c>
      <c r="J16" s="38">
        <f>SUM(J10:J15)</f>
        <v>502121</v>
      </c>
    </row>
    <row r="17" spans="2:10">
      <c r="B17" s="9" t="s">
        <v>18</v>
      </c>
      <c r="C17" s="37">
        <v>22381</v>
      </c>
      <c r="D17" s="37">
        <v>61990</v>
      </c>
      <c r="E17" s="37">
        <v>249330</v>
      </c>
      <c r="F17" s="37">
        <v>454898</v>
      </c>
      <c r="G17" s="37">
        <v>557790</v>
      </c>
      <c r="I17" s="37">
        <v>190626</v>
      </c>
      <c r="J17" s="37">
        <v>297061</v>
      </c>
    </row>
    <row r="18" spans="2:10">
      <c r="B18" s="9" t="s">
        <v>19</v>
      </c>
      <c r="C18" s="37">
        <v>-2667</v>
      </c>
      <c r="D18" s="37">
        <v>-27641</v>
      </c>
      <c r="E18" s="37">
        <v>-13968</v>
      </c>
      <c r="F18" s="37">
        <v>-43578</v>
      </c>
      <c r="G18" s="37">
        <v>-157926</v>
      </c>
      <c r="I18" s="37">
        <v>-17995</v>
      </c>
      <c r="J18" s="37">
        <v>-125266</v>
      </c>
    </row>
    <row r="19" spans="2:10">
      <c r="B19" s="10" t="s">
        <v>20</v>
      </c>
      <c r="C19" s="38">
        <v>352689</v>
      </c>
      <c r="D19" s="38">
        <v>1213664</v>
      </c>
      <c r="E19" s="38">
        <v>1610207</v>
      </c>
      <c r="F19" s="38">
        <v>2063245</v>
      </c>
      <c r="G19" s="38">
        <f>SUM(G16:G18)</f>
        <v>2136336</v>
      </c>
      <c r="I19" s="38">
        <f>SUM(I16:I18)</f>
        <v>621133</v>
      </c>
      <c r="J19" s="38">
        <f>SUM(J16:J18)</f>
        <v>673916</v>
      </c>
    </row>
    <row r="20" spans="2:10">
      <c r="B20" s="9" t="s">
        <v>21</v>
      </c>
      <c r="C20" s="37">
        <v>-23677</v>
      </c>
      <c r="D20" s="37">
        <v>-28118</v>
      </c>
      <c r="E20" s="37">
        <v>-13881</v>
      </c>
      <c r="F20" s="37">
        <v>21736</v>
      </c>
      <c r="G20" s="37">
        <v>-117824</v>
      </c>
      <c r="I20" s="37">
        <v>-9001</v>
      </c>
      <c r="J20" s="37">
        <v>-30298</v>
      </c>
    </row>
    <row r="21" spans="2:10">
      <c r="B21" s="11" t="s">
        <v>22</v>
      </c>
      <c r="C21" s="38">
        <v>329012</v>
      </c>
      <c r="D21" s="38">
        <v>1185546</v>
      </c>
      <c r="E21" s="38">
        <v>1596326</v>
      </c>
      <c r="F21" s="38">
        <v>2084981</v>
      </c>
      <c r="G21" s="38">
        <f>G19+G20</f>
        <v>2018512</v>
      </c>
      <c r="I21" s="38">
        <v>612132</v>
      </c>
      <c r="J21" s="38">
        <v>643617</v>
      </c>
    </row>
    <row r="22" spans="2:10">
      <c r="B22" s="11" t="s">
        <v>23</v>
      </c>
      <c r="C22" s="38">
        <v>329012</v>
      </c>
      <c r="D22" s="38">
        <v>1185546</v>
      </c>
      <c r="E22" s="38">
        <v>1596326</v>
      </c>
      <c r="F22" s="38">
        <v>2084981</v>
      </c>
      <c r="G22" s="38">
        <f>G21</f>
        <v>2018512</v>
      </c>
      <c r="I22" s="38">
        <v>612132</v>
      </c>
      <c r="J22" s="38">
        <v>643617</v>
      </c>
    </row>
    <row r="23" spans="2:10">
      <c r="B23" s="11"/>
      <c r="C23" s="28"/>
      <c r="D23" s="28"/>
      <c r="E23" s="28"/>
      <c r="F23" s="28"/>
      <c r="G23" s="28"/>
      <c r="I23" s="28"/>
      <c r="J23" s="28"/>
    </row>
    <row r="24" spans="2:10">
      <c r="B24" s="11" t="s">
        <v>24</v>
      </c>
      <c r="C24" s="66"/>
      <c r="D24" s="66"/>
      <c r="E24" s="66"/>
      <c r="F24" s="66"/>
      <c r="G24" s="66"/>
      <c r="I24" s="66"/>
      <c r="J24" s="66"/>
    </row>
    <row r="25" spans="2:10">
      <c r="B25" s="9" t="s">
        <v>25</v>
      </c>
      <c r="C25" s="37">
        <v>329012</v>
      </c>
      <c r="D25" s="37">
        <v>1185546</v>
      </c>
      <c r="E25" s="37">
        <f>E22</f>
        <v>1596326</v>
      </c>
      <c r="F25" s="37">
        <f>F22</f>
        <v>2084981</v>
      </c>
      <c r="G25" s="37">
        <f>G22</f>
        <v>2018512</v>
      </c>
      <c r="I25" s="37">
        <v>612132</v>
      </c>
      <c r="J25" s="37">
        <v>643617</v>
      </c>
    </row>
    <row r="26" spans="2:10">
      <c r="B26" s="66"/>
      <c r="C26" s="66"/>
      <c r="D26" s="66"/>
      <c r="E26" s="66"/>
      <c r="F26" s="66"/>
      <c r="G26" s="66"/>
      <c r="I26" s="66"/>
      <c r="J26" s="66"/>
    </row>
    <row r="27" spans="2:10">
      <c r="B27" s="11" t="s">
        <v>26</v>
      </c>
      <c r="C27" s="66"/>
      <c r="D27" s="66"/>
      <c r="E27" s="66"/>
      <c r="F27" s="66"/>
      <c r="G27" s="66"/>
      <c r="I27" s="66"/>
      <c r="J27" s="66"/>
    </row>
    <row r="28" spans="2:10">
      <c r="B28" s="9" t="s">
        <v>27</v>
      </c>
      <c r="C28" s="67">
        <v>2.19</v>
      </c>
      <c r="D28" s="67">
        <v>7.9</v>
      </c>
      <c r="E28" s="67">
        <v>12.1</v>
      </c>
      <c r="F28" s="67">
        <v>13.95</v>
      </c>
      <c r="G28" s="67">
        <v>14.04</v>
      </c>
      <c r="I28" s="67">
        <v>4.08</v>
      </c>
      <c r="J28" s="67">
        <v>4.4800000000000004</v>
      </c>
    </row>
  </sheetData>
  <sheetProtection selectLockedCells="1" selectUnlockedCells="1"/>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59FC-5142-3E4D-A9EB-E6AB78846ABF}">
  <dimension ref="B1:J54"/>
  <sheetViews>
    <sheetView showGridLines="0" workbookViewId="0"/>
  </sheetViews>
  <sheetFormatPr baseColWidth="10" defaultColWidth="10.6640625" defaultRowHeight="16"/>
  <cols>
    <col min="1" max="1" width="5.1640625" customWidth="1"/>
    <col min="2" max="2" width="62.6640625" customWidth="1"/>
    <col min="3" max="7" width="10.5" customWidth="1"/>
    <col min="9" max="10" width="10.5" customWidth="1"/>
  </cols>
  <sheetData>
    <row r="1" spans="2:10">
      <c r="B1" s="48"/>
      <c r="C1" s="48"/>
      <c r="D1" s="48"/>
      <c r="E1" s="48"/>
      <c r="F1" s="48"/>
      <c r="G1" s="48"/>
      <c r="I1" s="48"/>
      <c r="J1" s="48"/>
    </row>
    <row r="2" spans="2:10">
      <c r="B2" s="7" t="s">
        <v>6</v>
      </c>
      <c r="C2" s="28"/>
      <c r="D2" s="28"/>
      <c r="E2" s="28"/>
      <c r="F2" s="28"/>
      <c r="G2" s="28"/>
      <c r="I2" s="28"/>
      <c r="J2" s="28"/>
    </row>
    <row r="3" spans="2:10">
      <c r="B3" s="7" t="s">
        <v>28</v>
      </c>
      <c r="C3" s="28"/>
      <c r="D3" s="28"/>
      <c r="E3" s="28"/>
      <c r="F3" s="28"/>
      <c r="G3" s="28"/>
      <c r="I3" s="28"/>
      <c r="J3" s="28"/>
    </row>
    <row r="4" spans="2:10">
      <c r="B4" s="8" t="s">
        <v>8</v>
      </c>
      <c r="C4" s="63"/>
      <c r="D4" s="63"/>
      <c r="E4" s="63"/>
      <c r="F4" s="39"/>
      <c r="G4" s="39"/>
      <c r="I4" s="39"/>
      <c r="J4" s="39"/>
    </row>
    <row r="5" spans="2:10">
      <c r="B5" s="28"/>
      <c r="C5" s="62"/>
      <c r="D5" s="62"/>
      <c r="E5" s="62"/>
      <c r="F5" s="62"/>
      <c r="G5" s="62"/>
      <c r="I5" s="62"/>
      <c r="J5" s="62"/>
    </row>
    <row r="6" spans="2:10" ht="26">
      <c r="B6" s="40"/>
      <c r="C6" s="13" t="s">
        <v>29</v>
      </c>
      <c r="D6" s="13" t="s">
        <v>30</v>
      </c>
      <c r="E6" s="13" t="s">
        <v>31</v>
      </c>
      <c r="F6" s="13" t="s">
        <v>32</v>
      </c>
      <c r="G6" s="13" t="s">
        <v>179</v>
      </c>
      <c r="I6" s="13" t="s">
        <v>174</v>
      </c>
      <c r="J6" s="13" t="s">
        <v>175</v>
      </c>
    </row>
    <row r="7" spans="2:10">
      <c r="B7" s="64"/>
      <c r="C7" s="28"/>
      <c r="D7" s="28"/>
      <c r="E7" s="28"/>
      <c r="F7" s="28"/>
      <c r="G7" s="28"/>
      <c r="I7" s="28"/>
      <c r="J7" s="28"/>
    </row>
    <row r="8" spans="2:10">
      <c r="B8" s="10" t="s">
        <v>33</v>
      </c>
      <c r="C8" s="28"/>
      <c r="D8" s="28"/>
      <c r="E8" s="28"/>
      <c r="F8" s="28"/>
      <c r="G8" s="28"/>
      <c r="I8" s="28"/>
      <c r="J8" s="28"/>
    </row>
    <row r="9" spans="2:10">
      <c r="B9" s="10" t="s">
        <v>34</v>
      </c>
      <c r="C9" s="28"/>
      <c r="D9" s="28"/>
      <c r="E9" s="28"/>
      <c r="F9" s="28"/>
      <c r="G9" s="28"/>
      <c r="I9" s="28"/>
      <c r="J9" s="28"/>
    </row>
    <row r="10" spans="2:10">
      <c r="B10" s="9" t="s">
        <v>35</v>
      </c>
      <c r="C10" s="14">
        <v>119786</v>
      </c>
      <c r="D10" s="14">
        <v>163104</v>
      </c>
      <c r="E10" s="14">
        <v>255896</v>
      </c>
      <c r="F10" s="14">
        <v>363168</v>
      </c>
      <c r="G10" s="14">
        <v>992629</v>
      </c>
      <c r="I10" s="14">
        <v>301093</v>
      </c>
      <c r="J10" s="14">
        <v>438142</v>
      </c>
    </row>
    <row r="11" spans="2:10">
      <c r="B11" s="9" t="s">
        <v>36</v>
      </c>
      <c r="C11" s="14">
        <v>30495</v>
      </c>
      <c r="D11" s="14">
        <v>56950</v>
      </c>
      <c r="E11" s="14">
        <v>64557</v>
      </c>
      <c r="F11" s="14">
        <v>199463</v>
      </c>
      <c r="G11" s="14">
        <v>209196</v>
      </c>
      <c r="I11" s="14">
        <v>52638</v>
      </c>
      <c r="J11" s="14">
        <v>177328</v>
      </c>
    </row>
    <row r="12" spans="2:10">
      <c r="B12" s="9" t="s">
        <v>37</v>
      </c>
      <c r="C12" s="14">
        <v>6957</v>
      </c>
      <c r="D12" s="14">
        <v>13137</v>
      </c>
      <c r="E12" s="14">
        <v>17783</v>
      </c>
      <c r="F12" s="14">
        <v>27395</v>
      </c>
      <c r="G12" s="14">
        <v>53207</v>
      </c>
      <c r="I12" s="14">
        <v>19514</v>
      </c>
      <c r="J12" s="14">
        <v>37753</v>
      </c>
    </row>
    <row r="13" spans="2:10">
      <c r="B13" s="9" t="s">
        <v>38</v>
      </c>
      <c r="C13" s="16" t="s">
        <v>39</v>
      </c>
      <c r="D13" s="14">
        <v>49225</v>
      </c>
      <c r="E13" s="14">
        <v>48565</v>
      </c>
      <c r="F13" s="14">
        <v>1331393</v>
      </c>
      <c r="G13" s="14">
        <v>1330711</v>
      </c>
      <c r="I13" s="14">
        <v>903989</v>
      </c>
      <c r="J13" s="14">
        <v>1330823</v>
      </c>
    </row>
    <row r="14" spans="2:10">
      <c r="B14" s="9" t="s">
        <v>40</v>
      </c>
      <c r="C14" s="14">
        <v>480</v>
      </c>
      <c r="D14" s="14">
        <v>7063</v>
      </c>
      <c r="E14" s="14">
        <v>20170</v>
      </c>
      <c r="F14" s="14">
        <v>21724</v>
      </c>
      <c r="G14" s="14">
        <v>35430</v>
      </c>
      <c r="I14" s="14">
        <v>17888</v>
      </c>
      <c r="J14" s="14">
        <v>47035</v>
      </c>
    </row>
    <row r="15" spans="2:10">
      <c r="B15" s="15" t="s">
        <v>41</v>
      </c>
      <c r="C15" s="16" t="s">
        <v>39</v>
      </c>
      <c r="D15" s="16" t="s">
        <v>39</v>
      </c>
      <c r="E15" s="16" t="s">
        <v>39</v>
      </c>
      <c r="F15" s="14">
        <v>61957</v>
      </c>
      <c r="G15" s="14">
        <v>0</v>
      </c>
      <c r="I15" s="16" t="s">
        <v>39</v>
      </c>
      <c r="J15" s="14">
        <v>7749</v>
      </c>
    </row>
    <row r="16" spans="2:10">
      <c r="B16" s="15" t="s">
        <v>42</v>
      </c>
      <c r="C16" s="16" t="s">
        <v>39</v>
      </c>
      <c r="D16" s="16" t="s">
        <v>39</v>
      </c>
      <c r="E16" s="16" t="s">
        <v>39</v>
      </c>
      <c r="F16" s="14">
        <v>69342</v>
      </c>
      <c r="G16" s="14">
        <v>69342</v>
      </c>
      <c r="I16" s="14">
        <v>69343</v>
      </c>
      <c r="J16" s="14">
        <v>69356</v>
      </c>
    </row>
    <row r="17" spans="2:10">
      <c r="B17" s="9" t="s">
        <v>43</v>
      </c>
      <c r="C17" s="14">
        <v>26353</v>
      </c>
      <c r="D17" s="14">
        <v>9830</v>
      </c>
      <c r="E17" s="14">
        <v>6952</v>
      </c>
      <c r="F17" s="14">
        <v>36350</v>
      </c>
      <c r="G17" s="14">
        <v>43468</v>
      </c>
      <c r="I17" s="14">
        <v>7041</v>
      </c>
      <c r="J17" s="14">
        <v>32299</v>
      </c>
    </row>
    <row r="18" spans="2:10" ht="17" thickBot="1">
      <c r="B18" s="17" t="s">
        <v>44</v>
      </c>
      <c r="C18" s="18">
        <v>184071</v>
      </c>
      <c r="D18" s="18">
        <v>299309</v>
      </c>
      <c r="E18" s="18">
        <v>413923</v>
      </c>
      <c r="F18" s="18">
        <v>2110792</v>
      </c>
      <c r="G18" s="18">
        <f>SUM(G10:G17)</f>
        <v>2733983</v>
      </c>
      <c r="I18" s="18">
        <f>SUM(I10:I17)</f>
        <v>1371506</v>
      </c>
      <c r="J18" s="18">
        <f>SUM(J10:J17)</f>
        <v>2140485</v>
      </c>
    </row>
    <row r="19" spans="2:10" ht="17" thickTop="1">
      <c r="B19" s="65"/>
      <c r="C19" s="28"/>
      <c r="D19" s="28"/>
      <c r="E19" s="28"/>
      <c r="F19" s="28"/>
      <c r="G19" s="28"/>
      <c r="I19" s="28"/>
      <c r="J19" s="28"/>
    </row>
    <row r="20" spans="2:10">
      <c r="B20" s="10" t="s">
        <v>45</v>
      </c>
      <c r="C20" s="28"/>
      <c r="D20" s="28"/>
      <c r="E20" s="28"/>
      <c r="F20" s="28"/>
      <c r="G20" s="28"/>
      <c r="I20" s="28"/>
      <c r="J20" s="28"/>
    </row>
    <row r="21" spans="2:10">
      <c r="B21" s="9" t="s">
        <v>46</v>
      </c>
      <c r="C21" s="14">
        <v>3132</v>
      </c>
      <c r="D21" s="14">
        <v>2148</v>
      </c>
      <c r="E21" s="14">
        <v>3551</v>
      </c>
      <c r="F21" s="14">
        <v>5640</v>
      </c>
      <c r="G21" s="14">
        <v>5838</v>
      </c>
      <c r="I21" s="14">
        <v>4751</v>
      </c>
      <c r="J21" s="14">
        <v>9365</v>
      </c>
    </row>
    <row r="22" spans="2:10">
      <c r="B22" s="9" t="s">
        <v>40</v>
      </c>
      <c r="C22" s="14">
        <v>30203</v>
      </c>
      <c r="D22" s="14">
        <v>2406</v>
      </c>
      <c r="E22" s="14">
        <v>4212</v>
      </c>
      <c r="F22" s="14">
        <v>210464</v>
      </c>
      <c r="G22" s="14">
        <v>36946</v>
      </c>
      <c r="I22" s="14">
        <v>433220</v>
      </c>
      <c r="J22" s="14">
        <v>23524</v>
      </c>
    </row>
    <row r="23" spans="2:10">
      <c r="B23" s="9" t="s">
        <v>41</v>
      </c>
      <c r="C23" s="14">
        <v>250972</v>
      </c>
      <c r="D23" s="14">
        <v>531173</v>
      </c>
      <c r="E23" s="14">
        <v>731323</v>
      </c>
      <c r="F23" s="14">
        <v>1187928</v>
      </c>
      <c r="G23" s="14">
        <v>1392033</v>
      </c>
      <c r="I23" s="14">
        <v>366207</v>
      </c>
      <c r="J23" s="14">
        <v>717616</v>
      </c>
    </row>
    <row r="24" spans="2:10">
      <c r="B24" s="9" t="s">
        <v>47</v>
      </c>
      <c r="C24" s="14">
        <v>15225</v>
      </c>
      <c r="D24" s="14">
        <v>3650</v>
      </c>
      <c r="E24" s="14">
        <v>3658</v>
      </c>
      <c r="F24" s="14">
        <v>9056</v>
      </c>
      <c r="G24" s="14">
        <v>0</v>
      </c>
      <c r="I24" s="14">
        <v>2893</v>
      </c>
      <c r="J24" s="14">
        <v>10938</v>
      </c>
    </row>
    <row r="25" spans="2:10">
      <c r="B25" s="9" t="s">
        <v>48</v>
      </c>
      <c r="C25" s="14">
        <v>677092</v>
      </c>
      <c r="D25" s="14">
        <v>1825007</v>
      </c>
      <c r="E25" s="14">
        <v>3213729</v>
      </c>
      <c r="F25" s="14">
        <v>2254831</v>
      </c>
      <c r="G25" s="14">
        <v>3601382</v>
      </c>
      <c r="I25" s="14">
        <v>2210872</v>
      </c>
      <c r="J25" s="14">
        <v>3020460</v>
      </c>
    </row>
    <row r="26" spans="2:10">
      <c r="B26" s="19" t="s">
        <v>49</v>
      </c>
      <c r="C26" s="20">
        <v>976624</v>
      </c>
      <c r="D26" s="20">
        <v>2364384</v>
      </c>
      <c r="E26" s="20">
        <v>3956473</v>
      </c>
      <c r="F26" s="20">
        <v>3667919</v>
      </c>
      <c r="G26" s="20">
        <f>SUM(G21:G25)</f>
        <v>5036199</v>
      </c>
      <c r="I26" s="20">
        <f>SUM(I21:I25)</f>
        <v>3017943</v>
      </c>
      <c r="J26" s="20">
        <f>SUM(J21:J25)</f>
        <v>3781903</v>
      </c>
    </row>
    <row r="27" spans="2:10">
      <c r="B27" s="9" t="s">
        <v>50</v>
      </c>
      <c r="C27" s="14" t="s">
        <v>39</v>
      </c>
      <c r="D27" s="14" t="s">
        <v>39</v>
      </c>
      <c r="E27" s="14" t="s">
        <v>39</v>
      </c>
      <c r="F27" s="14">
        <v>47905</v>
      </c>
      <c r="G27" s="14"/>
      <c r="I27" s="14" t="s">
        <v>39</v>
      </c>
      <c r="J27" s="14" t="s">
        <v>39</v>
      </c>
    </row>
    <row r="28" spans="2:10" ht="17" thickBot="1">
      <c r="B28" s="17" t="s">
        <v>51</v>
      </c>
      <c r="C28" s="18">
        <v>1160695</v>
      </c>
      <c r="D28" s="18">
        <v>2663693</v>
      </c>
      <c r="E28" s="18">
        <v>4370396</v>
      </c>
      <c r="F28" s="18">
        <v>5826616</v>
      </c>
      <c r="G28" s="18">
        <f>G18+G26</f>
        <v>7770182</v>
      </c>
      <c r="I28" s="18">
        <f>I18+I26</f>
        <v>4389449</v>
      </c>
      <c r="J28" s="18">
        <f>J18+J26</f>
        <v>5922388</v>
      </c>
    </row>
    <row r="29" spans="2:10" ht="17" thickTop="1">
      <c r="B29" s="65"/>
      <c r="C29" s="28"/>
      <c r="D29" s="28"/>
      <c r="E29" s="28"/>
      <c r="F29" s="28"/>
      <c r="G29" s="28"/>
      <c r="I29" s="28"/>
      <c r="J29" s="28"/>
    </row>
    <row r="30" spans="2:10">
      <c r="B30" s="10" t="s">
        <v>52</v>
      </c>
      <c r="C30" s="28"/>
      <c r="D30" s="28"/>
      <c r="E30" s="28"/>
      <c r="F30" s="28"/>
      <c r="G30" s="28"/>
      <c r="I30" s="28"/>
      <c r="J30" s="28"/>
    </row>
    <row r="31" spans="2:10">
      <c r="B31" s="9" t="s">
        <v>53</v>
      </c>
      <c r="C31" s="14">
        <v>3000</v>
      </c>
      <c r="D31" s="14">
        <v>3000</v>
      </c>
      <c r="E31" s="14">
        <v>3000</v>
      </c>
      <c r="F31" s="14">
        <v>3000</v>
      </c>
      <c r="G31" s="14">
        <v>3000</v>
      </c>
      <c r="I31" s="14">
        <v>3000</v>
      </c>
      <c r="J31" s="14">
        <v>3000</v>
      </c>
    </row>
    <row r="32" spans="2:10">
      <c r="B32" s="9" t="s">
        <v>54</v>
      </c>
      <c r="C32" s="16" t="s">
        <v>39</v>
      </c>
      <c r="D32" s="16" t="s">
        <v>39</v>
      </c>
      <c r="E32" s="14">
        <v>25667</v>
      </c>
      <c r="F32" s="14">
        <v>25667</v>
      </c>
      <c r="G32" s="14">
        <v>25667</v>
      </c>
      <c r="I32" s="14">
        <v>25667</v>
      </c>
      <c r="J32" s="14">
        <v>25667</v>
      </c>
    </row>
    <row r="33" spans="2:10">
      <c r="B33" s="9" t="s">
        <v>55</v>
      </c>
      <c r="C33" s="16" t="s">
        <v>39</v>
      </c>
      <c r="D33" s="16" t="s">
        <v>39</v>
      </c>
      <c r="E33" s="16" t="s">
        <v>39</v>
      </c>
      <c r="F33" s="21">
        <v>-766996</v>
      </c>
      <c r="G33" s="21">
        <v>-766996</v>
      </c>
      <c r="I33" s="16" t="s">
        <v>39</v>
      </c>
      <c r="J33" s="21">
        <v>-766996</v>
      </c>
    </row>
    <row r="34" spans="2:10">
      <c r="B34" s="9" t="s">
        <v>56</v>
      </c>
      <c r="C34" s="14">
        <v>691778</v>
      </c>
      <c r="D34" s="14">
        <v>1796272</v>
      </c>
      <c r="E34" s="14">
        <v>3172598</v>
      </c>
      <c r="F34" s="14">
        <v>4799362</v>
      </c>
      <c r="G34" s="14">
        <v>6458463</v>
      </c>
      <c r="I34" s="14">
        <v>3483730</v>
      </c>
      <c r="J34" s="14">
        <v>5256085</v>
      </c>
    </row>
    <row r="35" spans="2:10" ht="17" thickBot="1">
      <c r="B35" s="17" t="s">
        <v>57</v>
      </c>
      <c r="C35" s="18">
        <v>694778</v>
      </c>
      <c r="D35" s="18">
        <v>1799272</v>
      </c>
      <c r="E35" s="18">
        <v>3201265</v>
      </c>
      <c r="F35" s="18">
        <v>4061033</v>
      </c>
      <c r="G35" s="18">
        <f>SUM(G31:G34)</f>
        <v>5720134</v>
      </c>
      <c r="I35" s="18">
        <f>SUM(I31:I34)</f>
        <v>3512397</v>
      </c>
      <c r="J35" s="18">
        <f>SUM(J31:J34)</f>
        <v>4517756</v>
      </c>
    </row>
    <row r="36" spans="2:10" ht="17" thickTop="1">
      <c r="B36" s="65"/>
      <c r="C36" s="28"/>
      <c r="D36" s="28"/>
      <c r="E36" s="28"/>
      <c r="F36" s="28"/>
      <c r="G36" s="28"/>
      <c r="I36" s="28"/>
      <c r="J36" s="28"/>
    </row>
    <row r="37" spans="2:10">
      <c r="B37" s="10" t="s">
        <v>58</v>
      </c>
      <c r="C37" s="28"/>
      <c r="D37" s="28"/>
      <c r="E37" s="28"/>
      <c r="F37" s="28"/>
      <c r="G37" s="28"/>
      <c r="I37" s="28"/>
      <c r="J37" s="28"/>
    </row>
    <row r="38" spans="2:10">
      <c r="B38" s="9" t="s">
        <v>59</v>
      </c>
      <c r="C38" s="14">
        <v>20645</v>
      </c>
      <c r="D38" s="14">
        <v>38257</v>
      </c>
      <c r="E38" s="14">
        <v>34845</v>
      </c>
      <c r="F38" s="14">
        <v>160833</v>
      </c>
      <c r="G38" s="14">
        <v>173971</v>
      </c>
      <c r="I38" s="14">
        <v>26622</v>
      </c>
      <c r="J38" s="14">
        <v>141744</v>
      </c>
    </row>
    <row r="39" spans="2:10">
      <c r="B39" s="9" t="s">
        <v>60</v>
      </c>
      <c r="C39" s="14">
        <v>5517</v>
      </c>
      <c r="D39" s="14">
        <v>47865</v>
      </c>
      <c r="E39" s="14">
        <v>99127</v>
      </c>
      <c r="F39" s="14">
        <v>131581</v>
      </c>
      <c r="G39" s="14">
        <v>136046</v>
      </c>
      <c r="I39" s="14">
        <v>73353</v>
      </c>
      <c r="J39" s="14">
        <v>103404</v>
      </c>
    </row>
    <row r="40" spans="2:10">
      <c r="B40" s="15" t="s">
        <v>61</v>
      </c>
      <c r="C40" s="14">
        <v>6268</v>
      </c>
      <c r="D40" s="14">
        <v>6267</v>
      </c>
      <c r="E40" s="14">
        <v>6266</v>
      </c>
      <c r="F40" s="14">
        <v>5721</v>
      </c>
      <c r="G40" s="14">
        <v>5176</v>
      </c>
      <c r="I40" s="14">
        <v>5992</v>
      </c>
      <c r="J40" s="14">
        <v>5448</v>
      </c>
    </row>
    <row r="41" spans="2:10">
      <c r="B41" s="15" t="s">
        <v>62</v>
      </c>
      <c r="C41" s="16" t="s">
        <v>39</v>
      </c>
      <c r="D41" s="16" t="s">
        <v>39</v>
      </c>
      <c r="E41" s="16" t="s">
        <v>39</v>
      </c>
      <c r="F41" s="14">
        <v>154776</v>
      </c>
      <c r="G41" s="14">
        <v>113916</v>
      </c>
      <c r="I41" s="16" t="s">
        <v>39</v>
      </c>
      <c r="J41" s="14">
        <v>128214</v>
      </c>
    </row>
    <row r="42" spans="2:10">
      <c r="B42" s="9" t="s">
        <v>63</v>
      </c>
      <c r="C42" s="16" t="s">
        <v>39</v>
      </c>
      <c r="D42" s="16" t="s">
        <v>39</v>
      </c>
      <c r="E42" s="16">
        <v>713</v>
      </c>
      <c r="F42" s="14">
        <v>6978</v>
      </c>
      <c r="G42" s="14">
        <v>5100</v>
      </c>
      <c r="I42" s="14">
        <v>3266</v>
      </c>
      <c r="J42" s="14">
        <v>881</v>
      </c>
    </row>
    <row r="43" spans="2:10" ht="17" thickBot="1">
      <c r="B43" s="17" t="s">
        <v>64</v>
      </c>
      <c r="C43" s="18">
        <v>32430</v>
      </c>
      <c r="D43" s="18">
        <v>92389</v>
      </c>
      <c r="E43" s="18">
        <v>140951</v>
      </c>
      <c r="F43" s="18">
        <v>459889</v>
      </c>
      <c r="G43" s="18">
        <f>SUM(G38:G42)</f>
        <v>434209</v>
      </c>
      <c r="I43" s="18">
        <f>SUM(I38:I42)</f>
        <v>109233</v>
      </c>
      <c r="J43" s="18">
        <f>SUM(J38:J42)</f>
        <v>379691</v>
      </c>
    </row>
    <row r="44" spans="2:10" ht="17" thickTop="1">
      <c r="B44" s="65"/>
      <c r="C44" s="28"/>
      <c r="D44" s="28"/>
      <c r="E44" s="28"/>
      <c r="F44" s="28"/>
      <c r="G44" s="28"/>
      <c r="I44" s="28"/>
      <c r="J44" s="28"/>
    </row>
    <row r="45" spans="2:10">
      <c r="B45" s="10" t="s">
        <v>65</v>
      </c>
      <c r="C45" s="28"/>
      <c r="D45" s="28"/>
      <c r="E45" s="28"/>
      <c r="F45" s="28"/>
      <c r="G45" s="28"/>
      <c r="I45" s="28"/>
      <c r="J45" s="28"/>
    </row>
    <row r="46" spans="2:10">
      <c r="B46" s="9" t="s">
        <v>59</v>
      </c>
      <c r="C46" s="14">
        <v>9811</v>
      </c>
      <c r="D46" s="14">
        <v>19405</v>
      </c>
      <c r="E46" s="14">
        <v>29019</v>
      </c>
      <c r="F46" s="14">
        <v>45639</v>
      </c>
      <c r="G46" s="14">
        <v>50057</v>
      </c>
      <c r="I46" s="14">
        <v>23740</v>
      </c>
      <c r="J46" s="14">
        <v>50884</v>
      </c>
    </row>
    <row r="47" spans="2:10">
      <c r="B47" s="9" t="s">
        <v>66</v>
      </c>
      <c r="C47" s="14">
        <v>275592</v>
      </c>
      <c r="D47" s="14">
        <v>573842</v>
      </c>
      <c r="E47" s="14">
        <v>636522</v>
      </c>
      <c r="F47" s="14">
        <v>712764</v>
      </c>
      <c r="G47" s="14">
        <v>888749</v>
      </c>
      <c r="I47" s="14">
        <v>359499</v>
      </c>
      <c r="J47" s="14">
        <v>532404</v>
      </c>
    </row>
    <row r="48" spans="2:10">
      <c r="B48" s="9" t="s">
        <v>60</v>
      </c>
      <c r="C48" s="14">
        <v>148084</v>
      </c>
      <c r="D48" s="14">
        <v>171422</v>
      </c>
      <c r="E48" s="14">
        <v>249409</v>
      </c>
      <c r="F48" s="14">
        <v>503037</v>
      </c>
      <c r="G48" s="14">
        <v>590267</v>
      </c>
      <c r="I48" s="14">
        <v>349714</v>
      </c>
      <c r="J48" s="14">
        <v>385121</v>
      </c>
    </row>
    <row r="49" spans="2:10">
      <c r="B49" s="9" t="s">
        <v>67</v>
      </c>
      <c r="C49" s="14" t="s">
        <v>39</v>
      </c>
      <c r="D49" s="14" t="s">
        <v>39</v>
      </c>
      <c r="E49" s="14">
        <v>108681</v>
      </c>
      <c r="F49" s="14">
        <v>44254</v>
      </c>
      <c r="G49" s="14">
        <v>67865</v>
      </c>
      <c r="I49" s="14">
        <v>33866</v>
      </c>
      <c r="J49" s="14">
        <v>56532</v>
      </c>
    </row>
    <row r="50" spans="2:10">
      <c r="B50" s="9" t="s">
        <v>68</v>
      </c>
      <c r="C50" s="14" t="s">
        <v>39</v>
      </c>
      <c r="D50" s="14">
        <v>7363</v>
      </c>
      <c r="E50" s="14">
        <v>4549</v>
      </c>
      <c r="F50" s="14" t="s">
        <v>39</v>
      </c>
      <c r="G50" s="14">
        <v>18901</v>
      </c>
      <c r="I50" s="14" t="s">
        <v>39</v>
      </c>
      <c r="J50" s="14" t="s">
        <v>39</v>
      </c>
    </row>
    <row r="51" spans="2:10">
      <c r="B51" s="19" t="s">
        <v>69</v>
      </c>
      <c r="C51" s="43">
        <v>433487</v>
      </c>
      <c r="D51" s="43">
        <v>772032</v>
      </c>
      <c r="E51" s="43">
        <v>1028180</v>
      </c>
      <c r="F51" s="43">
        <v>1305694</v>
      </c>
      <c r="G51" s="43">
        <f>SUM(G46:G50)</f>
        <v>1615839</v>
      </c>
      <c r="I51" s="43">
        <f>SUM(I46:I50)</f>
        <v>766819</v>
      </c>
      <c r="J51" s="43">
        <f>SUM(J46:J50)</f>
        <v>1024941</v>
      </c>
    </row>
    <row r="52" spans="2:10">
      <c r="B52" s="19" t="s">
        <v>70</v>
      </c>
      <c r="C52" s="42">
        <v>465917</v>
      </c>
      <c r="D52" s="42">
        <v>864421</v>
      </c>
      <c r="E52" s="42">
        <v>1169131</v>
      </c>
      <c r="F52" s="42">
        <v>1765583</v>
      </c>
      <c r="G52" s="42">
        <f>G43+G51</f>
        <v>2050048</v>
      </c>
      <c r="I52" s="42">
        <f>I43+I51</f>
        <v>876052</v>
      </c>
      <c r="J52" s="42">
        <f>J43+J51</f>
        <v>1404632</v>
      </c>
    </row>
    <row r="53" spans="2:10" ht="17" thickBot="1">
      <c r="B53" s="17" t="s">
        <v>71</v>
      </c>
      <c r="C53" s="18">
        <v>1160695</v>
      </c>
      <c r="D53" s="18">
        <v>2663693</v>
      </c>
      <c r="E53" s="18">
        <v>4370396</v>
      </c>
      <c r="F53" s="18">
        <v>5826616</v>
      </c>
      <c r="G53" s="18">
        <f>G35+G52</f>
        <v>7770182</v>
      </c>
      <c r="I53" s="18">
        <f>I35+I52</f>
        <v>4388449</v>
      </c>
      <c r="J53" s="18">
        <f>J35+J52</f>
        <v>5922388</v>
      </c>
    </row>
    <row r="54" spans="2:10" ht="17" thickTop="1">
      <c r="B54" s="48"/>
      <c r="C54" s="48"/>
      <c r="D54" s="48"/>
      <c r="E54" s="48"/>
      <c r="F54" s="48"/>
      <c r="G54" s="48"/>
      <c r="I54" s="48"/>
      <c r="J54" s="48"/>
    </row>
  </sheetData>
  <sheetProtection selectLockedCells="1" selectUnlockedCells="1"/>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85F65-EB65-4146-9282-ECC79BC69BE9}">
  <dimension ref="B1:J61"/>
  <sheetViews>
    <sheetView showGridLines="0" topLeftCell="B20" zoomScale="90" zoomScaleNormal="90" workbookViewId="0">
      <selection activeCell="G38" sqref="G38"/>
    </sheetView>
  </sheetViews>
  <sheetFormatPr baseColWidth="10" defaultColWidth="10.6640625" defaultRowHeight="16"/>
  <cols>
    <col min="1" max="1" width="6" customWidth="1"/>
    <col min="2" max="2" width="65" customWidth="1"/>
    <col min="3" max="5" width="9.1640625" customWidth="1"/>
    <col min="9" max="9" width="14.5" customWidth="1"/>
    <col min="10" max="10" width="14.83203125" customWidth="1"/>
  </cols>
  <sheetData>
    <row r="1" spans="2:10">
      <c r="B1" s="28"/>
      <c r="C1" s="28"/>
      <c r="D1" s="28"/>
      <c r="E1" s="28"/>
      <c r="F1" s="48"/>
      <c r="G1" s="48"/>
    </row>
    <row r="2" spans="2:10">
      <c r="B2" s="7" t="s">
        <v>6</v>
      </c>
      <c r="C2" s="28"/>
      <c r="D2" s="28"/>
      <c r="E2" s="28"/>
      <c r="F2" s="28"/>
      <c r="G2" s="28"/>
    </row>
    <row r="3" spans="2:10">
      <c r="B3" s="7" t="s">
        <v>72</v>
      </c>
      <c r="C3" s="28"/>
      <c r="D3" s="28"/>
      <c r="E3" s="28"/>
      <c r="F3" s="28"/>
      <c r="G3" s="28"/>
    </row>
    <row r="4" spans="2:10">
      <c r="B4" s="8" t="s">
        <v>8</v>
      </c>
      <c r="C4" s="28"/>
      <c r="D4" s="28"/>
      <c r="E4" s="28"/>
      <c r="F4" s="28"/>
      <c r="G4" s="28"/>
    </row>
    <row r="5" spans="2:10">
      <c r="B5" s="28"/>
      <c r="C5" s="62"/>
      <c r="D5" s="62"/>
      <c r="E5" s="62"/>
      <c r="F5" s="28"/>
      <c r="G5" s="28"/>
    </row>
    <row r="6" spans="2:10" ht="48" customHeight="1">
      <c r="B6" s="40"/>
      <c r="C6" s="41">
        <v>2021</v>
      </c>
      <c r="D6" s="41">
        <v>2022</v>
      </c>
      <c r="E6" s="41">
        <v>2023</v>
      </c>
      <c r="F6" s="41">
        <v>2024</v>
      </c>
      <c r="G6" s="41">
        <v>2025</v>
      </c>
      <c r="I6" s="80" t="s">
        <v>172</v>
      </c>
      <c r="J6" s="80" t="s">
        <v>173</v>
      </c>
    </row>
    <row r="7" spans="2:10">
      <c r="B7" s="28"/>
      <c r="C7" s="28"/>
      <c r="D7" s="28"/>
      <c r="E7" s="28"/>
      <c r="F7" s="28"/>
      <c r="G7" s="28"/>
    </row>
    <row r="8" spans="2:10" ht="26">
      <c r="B8" s="22" t="s">
        <v>73</v>
      </c>
      <c r="C8" s="16"/>
      <c r="D8" s="16"/>
      <c r="E8" s="16"/>
      <c r="F8" s="16"/>
      <c r="G8" s="16"/>
    </row>
    <row r="9" spans="2:10">
      <c r="B9" s="23" t="s">
        <v>74</v>
      </c>
      <c r="C9" s="14">
        <v>329012</v>
      </c>
      <c r="D9" s="14">
        <v>1185546</v>
      </c>
      <c r="E9" s="14">
        <v>1596326</v>
      </c>
      <c r="F9" s="14">
        <v>2084981</v>
      </c>
      <c r="G9" s="14">
        <f>PL!G22</f>
        <v>2018512</v>
      </c>
      <c r="I9" s="14">
        <v>612132</v>
      </c>
      <c r="J9" s="14">
        <v>643617</v>
      </c>
    </row>
    <row r="10" spans="2:10">
      <c r="B10" s="12" t="s">
        <v>75</v>
      </c>
      <c r="C10" s="24"/>
      <c r="D10" s="24"/>
      <c r="E10" s="24"/>
      <c r="F10" s="24"/>
      <c r="G10" s="24"/>
      <c r="I10" s="24"/>
      <c r="J10" s="24"/>
    </row>
    <row r="11" spans="2:10">
      <c r="B11" s="69" t="s">
        <v>176</v>
      </c>
      <c r="C11" s="27">
        <v>23677</v>
      </c>
      <c r="D11" s="27">
        <v>28118</v>
      </c>
      <c r="E11" s="27">
        <v>13881</v>
      </c>
      <c r="F11" s="27">
        <v>-21736</v>
      </c>
      <c r="G11" s="27">
        <f>-PL!G20</f>
        <v>117824</v>
      </c>
      <c r="I11" s="27">
        <v>9001</v>
      </c>
      <c r="J11" s="27">
        <v>30298</v>
      </c>
    </row>
    <row r="12" spans="2:10">
      <c r="B12" s="25" t="s">
        <v>76</v>
      </c>
      <c r="C12" s="26">
        <v>31154</v>
      </c>
      <c r="D12" s="26">
        <v>41713</v>
      </c>
      <c r="E12" s="26">
        <v>60272</v>
      </c>
      <c r="F12" s="26">
        <v>102664</v>
      </c>
      <c r="G12" s="26">
        <v>125051</v>
      </c>
      <c r="I12" s="26">
        <v>42715</v>
      </c>
      <c r="J12" s="26">
        <v>62347</v>
      </c>
    </row>
    <row r="13" spans="2:10">
      <c r="B13" s="25" t="s">
        <v>177</v>
      </c>
      <c r="C13" s="27">
        <v>0</v>
      </c>
      <c r="D13" s="27">
        <v>0</v>
      </c>
      <c r="E13" s="27">
        <v>0</v>
      </c>
      <c r="F13" s="27">
        <v>0</v>
      </c>
      <c r="G13" s="27"/>
      <c r="I13" s="27">
        <v>0</v>
      </c>
      <c r="J13" s="27">
        <v>-11095</v>
      </c>
    </row>
    <row r="14" spans="2:10">
      <c r="B14" s="25" t="s">
        <v>77</v>
      </c>
      <c r="C14" s="27">
        <v>175</v>
      </c>
      <c r="D14" s="27">
        <v>-413</v>
      </c>
      <c r="E14" s="27">
        <v>-6</v>
      </c>
      <c r="F14" s="27">
        <v>3774</v>
      </c>
      <c r="G14" s="27">
        <v>-11095</v>
      </c>
      <c r="I14" s="27">
        <v>0</v>
      </c>
      <c r="J14" s="27">
        <v>0</v>
      </c>
    </row>
    <row r="15" spans="2:10">
      <c r="B15" s="25" t="s">
        <v>78</v>
      </c>
      <c r="C15" s="27">
        <v>1009</v>
      </c>
      <c r="D15" s="27">
        <v>32</v>
      </c>
      <c r="E15" s="27">
        <v>-1534</v>
      </c>
      <c r="F15" s="27">
        <v>2791</v>
      </c>
      <c r="G15" s="27">
        <v>101</v>
      </c>
      <c r="I15" s="27">
        <v>0</v>
      </c>
      <c r="J15" s="27">
        <v>0</v>
      </c>
    </row>
    <row r="16" spans="2:10">
      <c r="B16" s="25" t="s">
        <v>79</v>
      </c>
      <c r="C16" s="27">
        <v>-11503</v>
      </c>
      <c r="D16" s="27">
        <v>-1</v>
      </c>
      <c r="E16" s="27">
        <v>0</v>
      </c>
      <c r="F16" s="27">
        <v>-544</v>
      </c>
      <c r="G16" s="27">
        <v>-545</v>
      </c>
      <c r="I16" s="27">
        <v>-273</v>
      </c>
      <c r="J16" s="27">
        <v>-273</v>
      </c>
    </row>
    <row r="17" spans="2:10">
      <c r="B17" s="25" t="s">
        <v>18</v>
      </c>
      <c r="C17" s="27">
        <v>-22381</v>
      </c>
      <c r="D17" s="27">
        <v>-61990</v>
      </c>
      <c r="E17" s="27">
        <v>-249330</v>
      </c>
      <c r="F17" s="27">
        <v>-454898</v>
      </c>
      <c r="G17" s="27">
        <v>-557790</v>
      </c>
      <c r="I17" s="27">
        <v>-190626</v>
      </c>
      <c r="J17" s="27">
        <v>-297061</v>
      </c>
    </row>
    <row r="18" spans="2:10">
      <c r="B18" s="25" t="s">
        <v>19</v>
      </c>
      <c r="C18" s="27">
        <v>2667</v>
      </c>
      <c r="D18" s="27">
        <v>27641</v>
      </c>
      <c r="E18" s="27">
        <v>13968</v>
      </c>
      <c r="F18" s="27">
        <v>43578</v>
      </c>
      <c r="G18" s="27">
        <v>157926</v>
      </c>
      <c r="I18" s="27">
        <v>17995</v>
      </c>
      <c r="J18" s="27">
        <v>125266</v>
      </c>
    </row>
    <row r="19" spans="2:10">
      <c r="B19" s="25" t="s">
        <v>80</v>
      </c>
      <c r="C19" s="27">
        <v>0</v>
      </c>
      <c r="D19" s="27">
        <v>0</v>
      </c>
      <c r="E19" s="27">
        <v>155167</v>
      </c>
      <c r="F19" s="27">
        <v>0</v>
      </c>
      <c r="G19" s="27">
        <v>0</v>
      </c>
      <c r="I19" s="27">
        <v>0</v>
      </c>
      <c r="J19" s="27">
        <v>0</v>
      </c>
    </row>
    <row r="20" spans="2:10" ht="26">
      <c r="B20" s="68" t="s">
        <v>81</v>
      </c>
      <c r="C20" s="27">
        <v>-15050</v>
      </c>
      <c r="D20" s="27">
        <v>-6163</v>
      </c>
      <c r="E20" s="27">
        <v>-17145</v>
      </c>
      <c r="F20" s="27">
        <v>20895</v>
      </c>
      <c r="G20" s="27">
        <v>-21224</v>
      </c>
      <c r="I20" s="27">
        <v>5520</v>
      </c>
      <c r="J20" s="27">
        <v>4394</v>
      </c>
    </row>
    <row r="21" spans="2:10">
      <c r="B21" s="25" t="s">
        <v>82</v>
      </c>
      <c r="C21" s="27">
        <v>1</v>
      </c>
      <c r="D21" s="27">
        <v>87</v>
      </c>
      <c r="E21" s="27">
        <v>0</v>
      </c>
      <c r="F21" s="27">
        <v>0</v>
      </c>
      <c r="G21" s="27">
        <v>0</v>
      </c>
      <c r="I21" s="27">
        <v>0</v>
      </c>
      <c r="J21" s="27">
        <v>0</v>
      </c>
    </row>
    <row r="22" spans="2:10">
      <c r="B22" s="25" t="s">
        <v>180</v>
      </c>
      <c r="C22" s="27"/>
      <c r="D22" s="27"/>
      <c r="E22" s="27"/>
      <c r="F22" s="27"/>
      <c r="G22" s="27">
        <v>52594</v>
      </c>
      <c r="I22" s="27"/>
      <c r="J22" s="27"/>
    </row>
    <row r="23" spans="2:10" ht="26">
      <c r="B23" s="32" t="s">
        <v>83</v>
      </c>
      <c r="C23" s="33">
        <v>338761</v>
      </c>
      <c r="D23" s="33">
        <v>1214570</v>
      </c>
      <c r="E23" s="33">
        <v>1571599</v>
      </c>
      <c r="F23" s="33">
        <v>1781505</v>
      </c>
      <c r="G23" s="33">
        <f>SUM(G9:G22)</f>
        <v>1881354</v>
      </c>
      <c r="I23" s="33">
        <f>SUM(I9:I21)</f>
        <v>496464</v>
      </c>
      <c r="J23" s="33">
        <f>SUM(J9:J21)</f>
        <v>557493</v>
      </c>
    </row>
    <row r="24" spans="2:10">
      <c r="B24" s="23" t="s">
        <v>84</v>
      </c>
      <c r="C24" s="27">
        <v>3857</v>
      </c>
      <c r="D24" s="27">
        <v>984</v>
      </c>
      <c r="E24" s="27">
        <v>-1403</v>
      </c>
      <c r="F24" s="27">
        <v>-2089</v>
      </c>
      <c r="G24" s="27">
        <v>-198</v>
      </c>
      <c r="I24" s="27">
        <v>-1200</v>
      </c>
      <c r="J24" s="27">
        <v>-3724</v>
      </c>
    </row>
    <row r="25" spans="2:10">
      <c r="B25" s="23" t="s">
        <v>85</v>
      </c>
      <c r="C25" s="27">
        <v>-123565</v>
      </c>
      <c r="D25" s="27">
        <v>-257735</v>
      </c>
      <c r="E25" s="27">
        <v>-184975</v>
      </c>
      <c r="F25" s="27">
        <v>-510385</v>
      </c>
      <c r="G25" s="27">
        <v>-117926</v>
      </c>
      <c r="I25" s="27">
        <v>287747</v>
      </c>
      <c r="J25" s="27">
        <v>518292</v>
      </c>
    </row>
    <row r="26" spans="2:10">
      <c r="B26" s="23" t="s">
        <v>86</v>
      </c>
      <c r="C26" s="27">
        <v>63601</v>
      </c>
      <c r="D26" s="27">
        <v>65687</v>
      </c>
      <c r="E26" s="27">
        <v>129249</v>
      </c>
      <c r="F26" s="27">
        <v>286082</v>
      </c>
      <c r="G26" s="27">
        <v>91694</v>
      </c>
      <c r="I26" s="27">
        <v>74531</v>
      </c>
      <c r="J26" s="27">
        <v>-146093</v>
      </c>
    </row>
    <row r="27" spans="2:10">
      <c r="B27" s="23" t="s">
        <v>87</v>
      </c>
      <c r="C27" s="27">
        <v>90720</v>
      </c>
      <c r="D27" s="27">
        <v>319101</v>
      </c>
      <c r="E27" s="27">
        <v>62680</v>
      </c>
      <c r="F27" s="27">
        <v>30235</v>
      </c>
      <c r="G27" s="27">
        <v>107507</v>
      </c>
      <c r="I27" s="27">
        <v>-274651</v>
      </c>
      <c r="J27" s="27">
        <v>-197496</v>
      </c>
    </row>
    <row r="28" spans="2:10" ht="26">
      <c r="B28" s="32" t="s">
        <v>88</v>
      </c>
      <c r="C28" s="33">
        <v>373374</v>
      </c>
      <c r="D28" s="33">
        <v>1342607</v>
      </c>
      <c r="E28" s="33">
        <v>1577150</v>
      </c>
      <c r="F28" s="33">
        <v>1585348</v>
      </c>
      <c r="G28" s="33">
        <f>SUM(G23:G27)</f>
        <v>1962431</v>
      </c>
      <c r="I28" s="33">
        <f>SUM(I23:I27)</f>
        <v>582891</v>
      </c>
      <c r="J28" s="33">
        <f>SUM(J23:J27)</f>
        <v>728472</v>
      </c>
    </row>
    <row r="29" spans="2:10">
      <c r="B29" s="25" t="s">
        <v>89</v>
      </c>
      <c r="C29" s="27">
        <v>-59833</v>
      </c>
      <c r="D29" s="27">
        <v>-8784</v>
      </c>
      <c r="E29" s="27">
        <v>-13111</v>
      </c>
      <c r="F29" s="27">
        <v>-11344</v>
      </c>
      <c r="G29" s="27">
        <v>-107409</v>
      </c>
      <c r="I29" s="27">
        <v>-10322</v>
      </c>
      <c r="J29" s="27">
        <v>-34229</v>
      </c>
    </row>
    <row r="30" spans="2:10">
      <c r="B30" s="23" t="s">
        <v>90</v>
      </c>
      <c r="C30" s="27">
        <v>-2172</v>
      </c>
      <c r="D30" s="27">
        <v>-2731</v>
      </c>
      <c r="E30" s="27">
        <v>-5368</v>
      </c>
      <c r="F30" s="27">
        <v>-11339</v>
      </c>
      <c r="G30" s="27">
        <v>-29544</v>
      </c>
      <c r="I30" s="27">
        <v>-2153</v>
      </c>
      <c r="J30" s="27">
        <v>-14121</v>
      </c>
    </row>
    <row r="31" spans="2:10">
      <c r="B31" s="32" t="s">
        <v>91</v>
      </c>
      <c r="C31" s="33">
        <v>311369</v>
      </c>
      <c r="D31" s="33">
        <v>1331092</v>
      </c>
      <c r="E31" s="33">
        <v>1558671</v>
      </c>
      <c r="F31" s="33">
        <v>1562665</v>
      </c>
      <c r="G31" s="33">
        <f>SUM(G28:G30)</f>
        <v>1825478</v>
      </c>
      <c r="I31" s="33">
        <f>SUM(I28:I30)</f>
        <v>570416</v>
      </c>
      <c r="J31" s="33">
        <f>SUM(J28:J30)</f>
        <v>680122</v>
      </c>
    </row>
    <row r="32" spans="2:10">
      <c r="B32" s="28"/>
      <c r="C32" s="24"/>
      <c r="D32" s="24"/>
      <c r="E32" s="24"/>
      <c r="F32" s="24"/>
      <c r="G32" s="24"/>
      <c r="I32" s="24"/>
      <c r="J32" s="24"/>
    </row>
    <row r="33" spans="2:10" ht="26">
      <c r="B33" s="22" t="s">
        <v>92</v>
      </c>
      <c r="C33" s="24"/>
      <c r="D33" s="24"/>
      <c r="E33" s="24"/>
      <c r="F33" s="24"/>
      <c r="G33" s="24"/>
      <c r="I33" s="24"/>
      <c r="J33" s="24"/>
    </row>
    <row r="34" spans="2:10">
      <c r="B34" s="23" t="s">
        <v>93</v>
      </c>
      <c r="C34" s="14">
        <v>21886</v>
      </c>
      <c r="D34" s="14">
        <v>63160</v>
      </c>
      <c r="E34" s="14">
        <v>173130</v>
      </c>
      <c r="F34" s="14">
        <v>397621</v>
      </c>
      <c r="G34" s="14">
        <v>504194</v>
      </c>
      <c r="I34" s="14">
        <v>134771</v>
      </c>
      <c r="J34" s="14">
        <v>262275</v>
      </c>
    </row>
    <row r="35" spans="2:10">
      <c r="B35" s="23" t="s">
        <v>94</v>
      </c>
      <c r="C35" s="27" t="s">
        <v>39</v>
      </c>
      <c r="D35" s="14">
        <v>1045</v>
      </c>
      <c r="E35" s="14">
        <v>2274</v>
      </c>
      <c r="F35" s="16" t="s">
        <v>39</v>
      </c>
      <c r="G35" s="16" t="s">
        <v>39</v>
      </c>
      <c r="I35" s="16" t="s">
        <v>39</v>
      </c>
      <c r="J35" s="16" t="s">
        <v>39</v>
      </c>
    </row>
    <row r="36" spans="2:10">
      <c r="B36" s="23" t="s">
        <v>95</v>
      </c>
      <c r="C36" s="27">
        <v>-4380</v>
      </c>
      <c r="D36" s="27">
        <v>-10320</v>
      </c>
      <c r="E36" s="27">
        <v>-12230</v>
      </c>
      <c r="F36" s="27">
        <v>-25001</v>
      </c>
      <c r="G36" s="27">
        <v>-40813</v>
      </c>
      <c r="H36" s="85"/>
      <c r="I36" s="27">
        <v>-6687</v>
      </c>
      <c r="J36" s="27">
        <v>-15440</v>
      </c>
    </row>
    <row r="37" spans="2:10">
      <c r="B37" s="23" t="s">
        <v>96</v>
      </c>
      <c r="C37" s="27">
        <v>-56930</v>
      </c>
      <c r="D37" s="27">
        <v>-67400</v>
      </c>
      <c r="E37" s="27" t="s">
        <v>39</v>
      </c>
      <c r="F37" s="27" t="s">
        <v>39</v>
      </c>
      <c r="G37" s="27">
        <v>0</v>
      </c>
      <c r="H37" s="83"/>
      <c r="I37" s="27" t="s">
        <v>39</v>
      </c>
      <c r="J37" s="27" t="s">
        <v>39</v>
      </c>
    </row>
    <row r="38" spans="2:10">
      <c r="B38" s="23" t="s">
        <v>97</v>
      </c>
      <c r="C38" s="27" t="s">
        <v>39</v>
      </c>
      <c r="D38" s="27" t="s">
        <v>39</v>
      </c>
      <c r="E38" s="27">
        <v>-112335.44127</v>
      </c>
      <c r="F38" s="27">
        <v>-151188</v>
      </c>
      <c r="G38" s="27">
        <v>-303386</v>
      </c>
      <c r="I38" s="27">
        <v>-67029</v>
      </c>
      <c r="J38" s="27">
        <v>-100704</v>
      </c>
    </row>
    <row r="39" spans="2:10">
      <c r="B39" s="23" t="s">
        <v>98</v>
      </c>
      <c r="C39" s="27" t="s">
        <v>39</v>
      </c>
      <c r="D39" s="27" t="s">
        <v>39</v>
      </c>
      <c r="E39" s="27">
        <v>-8268.6773999999987</v>
      </c>
      <c r="F39" s="27">
        <v>-8682</v>
      </c>
      <c r="G39" s="27">
        <v>-375556</v>
      </c>
      <c r="I39" s="27" t="s">
        <v>39</v>
      </c>
      <c r="J39" s="27">
        <v>-660</v>
      </c>
    </row>
    <row r="40" spans="2:10">
      <c r="B40" s="23" t="s">
        <v>178</v>
      </c>
      <c r="C40" s="27" t="s">
        <v>39</v>
      </c>
      <c r="D40" s="27" t="s">
        <v>39</v>
      </c>
      <c r="E40" s="27" t="s">
        <v>39</v>
      </c>
      <c r="F40" s="27" t="s">
        <v>39</v>
      </c>
      <c r="G40" s="27">
        <v>59000</v>
      </c>
      <c r="I40" s="27" t="s">
        <v>39</v>
      </c>
      <c r="J40" s="27">
        <v>59000</v>
      </c>
    </row>
    <row r="41" spans="2:10">
      <c r="B41" s="23" t="s">
        <v>99</v>
      </c>
      <c r="C41" s="27">
        <v>8120</v>
      </c>
      <c r="D41" s="27" t="s">
        <v>39</v>
      </c>
      <c r="E41" s="27" t="s">
        <v>39</v>
      </c>
      <c r="F41" s="27" t="s">
        <v>39</v>
      </c>
      <c r="G41" s="27" t="s">
        <v>39</v>
      </c>
      <c r="I41" s="27" t="s">
        <v>39</v>
      </c>
      <c r="J41" s="27" t="s">
        <v>39</v>
      </c>
    </row>
    <row r="42" spans="2:10">
      <c r="B42" s="23" t="s">
        <v>100</v>
      </c>
      <c r="C42" s="27" t="s">
        <v>39</v>
      </c>
      <c r="D42" s="27">
        <v>-49500</v>
      </c>
      <c r="E42" s="27" t="s">
        <v>39</v>
      </c>
      <c r="F42" s="27">
        <v>-1212994</v>
      </c>
      <c r="G42" s="27">
        <v>-1918</v>
      </c>
      <c r="I42" s="27">
        <v>-855860</v>
      </c>
      <c r="J42" s="27" t="s">
        <v>39</v>
      </c>
    </row>
    <row r="43" spans="2:10">
      <c r="B43" s="23" t="s">
        <v>101</v>
      </c>
      <c r="C43" s="27">
        <v>-17890</v>
      </c>
      <c r="D43" s="27">
        <v>-35870</v>
      </c>
      <c r="E43" s="27">
        <v>-21450</v>
      </c>
      <c r="F43" s="27">
        <v>-223841</v>
      </c>
      <c r="G43" s="27">
        <v>-72300</v>
      </c>
      <c r="I43" s="27">
        <v>-13666</v>
      </c>
      <c r="J43" s="27">
        <v>-55350</v>
      </c>
    </row>
    <row r="44" spans="2:10">
      <c r="B44" s="23" t="s">
        <v>102</v>
      </c>
      <c r="C44" s="14">
        <v>33758</v>
      </c>
      <c r="D44" s="14">
        <v>30000</v>
      </c>
      <c r="E44" s="14">
        <v>3161</v>
      </c>
      <c r="F44" s="14">
        <v>970</v>
      </c>
      <c r="G44" s="14">
        <v>217591</v>
      </c>
      <c r="I44" s="14">
        <v>420</v>
      </c>
      <c r="J44" s="14">
        <v>203187</v>
      </c>
    </row>
    <row r="45" spans="2:10">
      <c r="B45" s="23" t="s">
        <v>103</v>
      </c>
      <c r="C45" s="27" t="s">
        <v>39</v>
      </c>
      <c r="D45" s="16"/>
      <c r="E45" s="16" t="s">
        <v>39</v>
      </c>
      <c r="F45" s="27">
        <v>-1160000</v>
      </c>
      <c r="G45" s="27">
        <v>-1000000</v>
      </c>
      <c r="I45" s="27">
        <v>-360000</v>
      </c>
      <c r="J45" s="27" t="s">
        <v>39</v>
      </c>
    </row>
    <row r="46" spans="2:10">
      <c r="B46" s="23" t="s">
        <v>104</v>
      </c>
      <c r="C46" s="27" t="s">
        <v>39</v>
      </c>
      <c r="D46" s="16"/>
      <c r="E46" s="16" t="s">
        <v>39</v>
      </c>
      <c r="F46" s="27">
        <v>1160000</v>
      </c>
      <c r="G46" s="27">
        <v>1000000</v>
      </c>
      <c r="I46" s="27" t="s">
        <v>39</v>
      </c>
      <c r="J46" s="27" t="s">
        <v>39</v>
      </c>
    </row>
    <row r="47" spans="2:10" ht="26">
      <c r="B47" s="32" t="s">
        <v>105</v>
      </c>
      <c r="C47" s="34">
        <v>-15436</v>
      </c>
      <c r="D47" s="34">
        <v>-68885</v>
      </c>
      <c r="E47" s="33">
        <v>24280.881330000004</v>
      </c>
      <c r="F47" s="34">
        <v>-1223115</v>
      </c>
      <c r="G47" s="34">
        <f>SUM(G34:G46)</f>
        <v>-13188</v>
      </c>
      <c r="I47" s="34">
        <f>SUM(I34:I46)</f>
        <v>-1168051</v>
      </c>
      <c r="J47" s="34">
        <f>SUM(J34:J46)</f>
        <v>352308</v>
      </c>
    </row>
    <row r="48" spans="2:10">
      <c r="B48" s="22"/>
      <c r="C48" s="29"/>
      <c r="D48" s="29"/>
      <c r="E48" s="29"/>
      <c r="F48" s="29"/>
      <c r="G48" s="29"/>
      <c r="I48" s="29"/>
      <c r="J48" s="29"/>
    </row>
    <row r="49" spans="2:10" ht="26">
      <c r="B49" s="22" t="s">
        <v>106</v>
      </c>
      <c r="C49" s="24"/>
      <c r="D49" s="24"/>
      <c r="E49" s="24"/>
      <c r="F49" s="24"/>
      <c r="G49" s="24"/>
      <c r="I49" s="24"/>
      <c r="J49" s="24"/>
    </row>
    <row r="50" spans="2:10">
      <c r="B50" s="23" t="s">
        <v>107</v>
      </c>
      <c r="C50" s="27">
        <v>-8973</v>
      </c>
      <c r="D50" s="27">
        <v>-13131</v>
      </c>
      <c r="E50" s="27">
        <v>-26355</v>
      </c>
      <c r="F50" s="27">
        <v>-30657</v>
      </c>
      <c r="G50" s="27">
        <v>-48046</v>
      </c>
      <c r="I50" s="27">
        <v>-15559</v>
      </c>
      <c r="J50" s="27">
        <v>-22014</v>
      </c>
    </row>
    <row r="51" spans="2:10">
      <c r="B51" s="23" t="s">
        <v>108</v>
      </c>
      <c r="C51" s="27">
        <v>-59556</v>
      </c>
      <c r="D51" s="27">
        <v>-79407</v>
      </c>
      <c r="E51" s="27">
        <v>-111319</v>
      </c>
      <c r="F51" s="27">
        <v>-516366</v>
      </c>
      <c r="G51" s="27">
        <v>-331633</v>
      </c>
      <c r="I51" s="27">
        <v>-374815</v>
      </c>
      <c r="J51" s="27">
        <v>-148717</v>
      </c>
    </row>
    <row r="52" spans="2:10">
      <c r="B52" s="23" t="s">
        <v>109</v>
      </c>
      <c r="C52" s="27" t="s">
        <v>39</v>
      </c>
      <c r="D52" s="27" t="s">
        <v>39</v>
      </c>
      <c r="E52" s="16">
        <v>389</v>
      </c>
      <c r="F52" s="16" t="s">
        <v>39</v>
      </c>
      <c r="G52" s="16" t="s">
        <v>39</v>
      </c>
      <c r="I52" s="16" t="s">
        <v>39</v>
      </c>
      <c r="J52" s="16" t="s">
        <v>39</v>
      </c>
    </row>
    <row r="53" spans="2:10">
      <c r="B53" s="23" t="s">
        <v>110</v>
      </c>
      <c r="C53" s="27" t="s">
        <v>39</v>
      </c>
      <c r="D53" s="27" t="s">
        <v>39</v>
      </c>
      <c r="E53" s="27">
        <v>-129889</v>
      </c>
      <c r="F53" s="27">
        <v>-766996</v>
      </c>
      <c r="G53" s="27" t="s">
        <v>39</v>
      </c>
      <c r="I53" s="27" t="s">
        <v>39</v>
      </c>
      <c r="J53" s="27" t="s">
        <v>39</v>
      </c>
    </row>
    <row r="54" spans="2:10">
      <c r="B54" s="23" t="s">
        <v>111</v>
      </c>
      <c r="C54" s="27" t="s">
        <v>39</v>
      </c>
      <c r="D54" s="27" t="s">
        <v>39</v>
      </c>
      <c r="E54" s="27" t="s">
        <v>39</v>
      </c>
      <c r="F54" s="27">
        <v>-29527</v>
      </c>
      <c r="G54" s="27" t="s">
        <v>39</v>
      </c>
      <c r="I54" s="27" t="s">
        <v>39</v>
      </c>
      <c r="J54" s="27">
        <v>-8750</v>
      </c>
    </row>
    <row r="55" spans="2:10">
      <c r="B55" s="32" t="s">
        <v>112</v>
      </c>
      <c r="C55" s="34">
        <v>-68529</v>
      </c>
      <c r="D55" s="34">
        <v>-92538</v>
      </c>
      <c r="E55" s="34">
        <v>-267174</v>
      </c>
      <c r="F55" s="34">
        <v>-1343546</v>
      </c>
      <c r="G55" s="34">
        <f>SUM(G49:G54)</f>
        <v>-379679</v>
      </c>
      <c r="I55" s="34">
        <f>SUM(I49:I54)</f>
        <v>-390374</v>
      </c>
      <c r="J55" s="34">
        <f>SUM(J49:J54)</f>
        <v>-179481</v>
      </c>
    </row>
    <row r="56" spans="2:10">
      <c r="B56" s="30"/>
      <c r="C56" s="24"/>
      <c r="D56" s="24"/>
      <c r="E56" s="24"/>
      <c r="F56" s="24"/>
      <c r="G56" s="24"/>
      <c r="I56" s="24"/>
      <c r="J56" s="24"/>
    </row>
    <row r="57" spans="2:10">
      <c r="B57" s="70" t="s">
        <v>113</v>
      </c>
      <c r="C57" s="29">
        <v>227404</v>
      </c>
      <c r="D57" s="29">
        <v>1169889</v>
      </c>
      <c r="E57" s="29">
        <v>1315777.88133</v>
      </c>
      <c r="F57" s="31">
        <v>-1003996</v>
      </c>
      <c r="G57" s="31">
        <f>G31+G47+G55</f>
        <v>1432611</v>
      </c>
      <c r="I57" s="31">
        <v>-988009</v>
      </c>
      <c r="J57" s="31">
        <f>J31+J47+J55</f>
        <v>852949</v>
      </c>
    </row>
    <row r="58" spans="2:10">
      <c r="B58" s="15" t="s">
        <v>114</v>
      </c>
      <c r="C58" s="14">
        <v>448637</v>
      </c>
      <c r="D58" s="14">
        <v>677092</v>
      </c>
      <c r="E58" s="14">
        <v>1825007</v>
      </c>
      <c r="F58" s="14">
        <v>3213729</v>
      </c>
      <c r="G58" s="14">
        <v>2254831</v>
      </c>
      <c r="I58" s="14">
        <v>3213729</v>
      </c>
      <c r="J58" s="14">
        <v>2254831</v>
      </c>
    </row>
    <row r="59" spans="2:10">
      <c r="B59" s="23" t="s">
        <v>115</v>
      </c>
      <c r="C59" s="27">
        <v>1051</v>
      </c>
      <c r="D59" s="27">
        <v>-21754</v>
      </c>
      <c r="E59" s="27">
        <v>72944</v>
      </c>
      <c r="F59" s="27">
        <v>45098</v>
      </c>
      <c r="G59" s="27">
        <v>-86060</v>
      </c>
      <c r="I59" s="27">
        <v>-14848</v>
      </c>
      <c r="J59" s="27">
        <v>-87320</v>
      </c>
    </row>
    <row r="60" spans="2:10" ht="17" thickBot="1">
      <c r="B60" s="35" t="s">
        <v>116</v>
      </c>
      <c r="C60" s="36">
        <v>677092</v>
      </c>
      <c r="D60" s="36">
        <v>1825007</v>
      </c>
      <c r="E60" s="36">
        <v>3213728.8813300002</v>
      </c>
      <c r="F60" s="36">
        <v>2254831</v>
      </c>
      <c r="G60" s="36">
        <f>SUM(G57:G59)</f>
        <v>3601382</v>
      </c>
      <c r="I60" s="36">
        <f>SUM(I57:I59)</f>
        <v>2210872</v>
      </c>
      <c r="J60" s="36">
        <f>SUM(J57:J59)</f>
        <v>3020460</v>
      </c>
    </row>
    <row r="61" spans="2:10" ht="17" thickTop="1"/>
  </sheetData>
  <sheetProtection selectLockedCells="1" selectUnlockedCells="1"/>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9F8A-9E0B-6149-92D6-2FF630A73F06}">
  <dimension ref="B2:L54"/>
  <sheetViews>
    <sheetView showGridLines="0" topLeftCell="B8" zoomScaleNormal="100" workbookViewId="0">
      <selection activeCell="H23" sqref="H23"/>
    </sheetView>
  </sheetViews>
  <sheetFormatPr baseColWidth="10" defaultColWidth="10.6640625" defaultRowHeight="16"/>
  <cols>
    <col min="1" max="1" width="5.6640625" customWidth="1"/>
    <col min="2" max="2" width="39.5" customWidth="1"/>
    <col min="3" max="4" width="11.1640625" bestFit="1" customWidth="1"/>
    <col min="6" max="6" width="11.1640625" bestFit="1" customWidth="1"/>
    <col min="10" max="11" width="14.6640625" customWidth="1"/>
  </cols>
  <sheetData>
    <row r="2" spans="2:11">
      <c r="B2" s="7" t="s">
        <v>6</v>
      </c>
    </row>
    <row r="3" spans="2:11">
      <c r="B3" s="7" t="s">
        <v>0</v>
      </c>
    </row>
    <row r="4" spans="2:11">
      <c r="B4" s="8" t="s">
        <v>8</v>
      </c>
      <c r="C4" s="4"/>
      <c r="D4" s="4"/>
      <c r="E4" s="4"/>
      <c r="F4" s="4"/>
    </row>
    <row r="5" spans="2:11">
      <c r="B5" s="4"/>
      <c r="C5" s="4"/>
      <c r="D5" s="3"/>
      <c r="E5" s="3"/>
      <c r="F5" s="3"/>
    </row>
    <row r="6" spans="2:11" ht="39">
      <c r="B6" s="40" t="s">
        <v>0</v>
      </c>
      <c r="C6" s="45" t="s">
        <v>117</v>
      </c>
      <c r="D6" s="41">
        <v>2021</v>
      </c>
      <c r="E6" s="41">
        <v>2022</v>
      </c>
      <c r="F6" s="41">
        <v>2023</v>
      </c>
      <c r="G6" s="41">
        <v>2024</v>
      </c>
      <c r="H6" s="41">
        <v>2025</v>
      </c>
      <c r="J6" s="80" t="s">
        <v>172</v>
      </c>
      <c r="K6" s="80" t="s">
        <v>173</v>
      </c>
    </row>
    <row r="7" spans="2:11">
      <c r="B7" s="7"/>
      <c r="C7" s="46"/>
      <c r="D7" s="47"/>
      <c r="E7" s="47"/>
      <c r="F7" s="47"/>
      <c r="G7" s="48"/>
      <c r="H7" s="48"/>
      <c r="J7" s="48"/>
      <c r="K7" s="48"/>
    </row>
    <row r="8" spans="2:11">
      <c r="B8" s="49" t="s">
        <v>118</v>
      </c>
      <c r="C8" s="50" t="s">
        <v>119</v>
      </c>
      <c r="D8" s="38">
        <v>1304765</v>
      </c>
      <c r="E8" s="38">
        <v>2946621</v>
      </c>
      <c r="F8" s="38">
        <v>3539063</v>
      </c>
      <c r="G8" s="38">
        <v>4115028</v>
      </c>
      <c r="H8" s="38">
        <f>PL!G8</f>
        <v>4672631</v>
      </c>
      <c r="J8" s="38">
        <f>PL!I8</f>
        <v>1286582</v>
      </c>
      <c r="K8" s="38">
        <f>PL!J8</f>
        <v>1711220</v>
      </c>
    </row>
    <row r="9" spans="2:11">
      <c r="B9" s="51" t="s">
        <v>120</v>
      </c>
      <c r="C9" s="52" t="s">
        <v>121</v>
      </c>
      <c r="D9" s="28"/>
      <c r="E9" s="53">
        <f>E8/D8-1</f>
        <v>1.2583538031752846</v>
      </c>
      <c r="F9" s="53">
        <f>F8/E8-1</f>
        <v>0.20105809332112945</v>
      </c>
      <c r="G9" s="53">
        <f>G8/F8-1</f>
        <v>0.1627450542700144</v>
      </c>
      <c r="H9" s="53">
        <f>H8/G8-1</f>
        <v>0.13550405975366386</v>
      </c>
      <c r="J9" s="53"/>
      <c r="K9" s="53">
        <f>K8/J8-1</f>
        <v>0.3300512520772092</v>
      </c>
    </row>
    <row r="10" spans="2:11">
      <c r="B10" s="49" t="s">
        <v>122</v>
      </c>
      <c r="C10" s="54" t="s">
        <v>119</v>
      </c>
      <c r="D10" s="38">
        <v>1060005</v>
      </c>
      <c r="E10" s="38">
        <v>2626468</v>
      </c>
      <c r="F10" s="38">
        <v>3157942</v>
      </c>
      <c r="G10" s="38">
        <v>3606696</v>
      </c>
      <c r="H10" s="38">
        <f>H13+H14</f>
        <v>3823256.1299884869</v>
      </c>
      <c r="J10" s="38">
        <v>1075891</v>
      </c>
      <c r="K10" s="38">
        <v>1334361</v>
      </c>
    </row>
    <row r="11" spans="2:11">
      <c r="B11" s="51" t="s">
        <v>123</v>
      </c>
      <c r="C11" s="52" t="s">
        <v>121</v>
      </c>
      <c r="D11" s="53">
        <f>D10/D8</f>
        <v>0.81241066398930073</v>
      </c>
      <c r="E11" s="53">
        <f>E10/E8</f>
        <v>0.89134910801219436</v>
      </c>
      <c r="F11" s="53">
        <f>F10/F8</f>
        <v>0.89231019622990604</v>
      </c>
      <c r="G11" s="53">
        <f>G10/G8</f>
        <v>0.87646937031777183</v>
      </c>
      <c r="H11" s="53">
        <f>H10/H8</f>
        <v>0.81822342273303561</v>
      </c>
      <c r="J11" s="53">
        <f>J10/J8</f>
        <v>0.83623974220065256</v>
      </c>
      <c r="K11" s="53">
        <f>K10/K8</f>
        <v>0.77977174179824915</v>
      </c>
    </row>
    <row r="12" spans="2:11">
      <c r="B12" s="51" t="s">
        <v>120</v>
      </c>
      <c r="C12" s="52" t="s">
        <v>121</v>
      </c>
      <c r="D12" s="53"/>
      <c r="E12" s="53">
        <f>E10/D10-1</f>
        <v>1.4777883123192814</v>
      </c>
      <c r="F12" s="53">
        <f>F10/E10-1</f>
        <v>0.20235312213969481</v>
      </c>
      <c r="G12" s="53">
        <f>G10/F10-1</f>
        <v>0.1421033065205124</v>
      </c>
      <c r="H12" s="53">
        <f>H10/G10-1</f>
        <v>6.0043909990885602E-2</v>
      </c>
      <c r="J12" s="53"/>
      <c r="K12" s="53">
        <f>K10/J10-1</f>
        <v>0.24023809103338545</v>
      </c>
    </row>
    <row r="13" spans="2:11">
      <c r="B13" s="28" t="s">
        <v>124</v>
      </c>
      <c r="C13" s="55" t="s">
        <v>119</v>
      </c>
      <c r="D13" s="56">
        <v>1053095</v>
      </c>
      <c r="E13" s="56">
        <v>2617657</v>
      </c>
      <c r="F13" s="56">
        <v>3149879</v>
      </c>
      <c r="G13" s="56">
        <v>3594849</v>
      </c>
      <c r="H13" s="56">
        <v>3813488.287298487</v>
      </c>
      <c r="J13" s="56">
        <v>1071785</v>
      </c>
      <c r="K13" s="56">
        <v>1330345</v>
      </c>
    </row>
    <row r="14" spans="2:11">
      <c r="B14" s="28" t="s">
        <v>125</v>
      </c>
      <c r="C14" s="55" t="s">
        <v>119</v>
      </c>
      <c r="D14" s="56">
        <v>6910</v>
      </c>
      <c r="E14" s="56">
        <v>8811</v>
      </c>
      <c r="F14" s="56">
        <v>8063</v>
      </c>
      <c r="G14" s="56">
        <v>11847</v>
      </c>
      <c r="H14" s="56">
        <v>9767.8426899999904</v>
      </c>
      <c r="J14" s="56">
        <v>4106</v>
      </c>
      <c r="K14" s="56">
        <v>4016</v>
      </c>
    </row>
    <row r="15" spans="2:11">
      <c r="B15" s="49" t="s">
        <v>126</v>
      </c>
      <c r="C15" s="54" t="s">
        <v>119</v>
      </c>
      <c r="D15" s="38">
        <v>244760</v>
      </c>
      <c r="E15" s="38">
        <v>320153</v>
      </c>
      <c r="F15" s="38">
        <v>381121</v>
      </c>
      <c r="G15" s="38">
        <v>508332</v>
      </c>
      <c r="H15" s="38">
        <f>H18+H19+H20</f>
        <v>849375.18173686089</v>
      </c>
      <c r="J15" s="38">
        <v>210691</v>
      </c>
      <c r="K15" s="38">
        <v>376859</v>
      </c>
    </row>
    <row r="16" spans="2:11">
      <c r="B16" s="51" t="s">
        <v>123</v>
      </c>
      <c r="C16" s="52" t="s">
        <v>121</v>
      </c>
      <c r="D16" s="53">
        <f>D15/D8</f>
        <v>0.18758933601069924</v>
      </c>
      <c r="E16" s="53">
        <f>E15/E8</f>
        <v>0.1086508919878057</v>
      </c>
      <c r="F16" s="53">
        <f>F15/F8</f>
        <v>0.10768980377009395</v>
      </c>
      <c r="G16" s="53">
        <f>G15/G8</f>
        <v>0.12353062968222817</v>
      </c>
      <c r="H16" s="53">
        <f>H15/H8</f>
        <v>0.18177664397998919</v>
      </c>
      <c r="J16" s="53">
        <f>J15/J8</f>
        <v>0.16376025779934741</v>
      </c>
      <c r="K16" s="53">
        <f>K15/K8</f>
        <v>0.22022825820175079</v>
      </c>
    </row>
    <row r="17" spans="2:12">
      <c r="B17" s="51" t="s">
        <v>120</v>
      </c>
      <c r="C17" s="52" t="s">
        <v>121</v>
      </c>
      <c r="D17" s="53"/>
      <c r="E17" s="53">
        <f>E15/D15-1</f>
        <v>0.30802827259356103</v>
      </c>
      <c r="F17" s="53">
        <f>F15/E15-1</f>
        <v>0.19043394876824515</v>
      </c>
      <c r="G17" s="53">
        <f>G15/F15-1</f>
        <v>0.33378113512506524</v>
      </c>
      <c r="H17" s="53">
        <f>H15/G15-1</f>
        <v>0.67090637956465637</v>
      </c>
      <c r="J17" s="53"/>
      <c r="K17" s="53">
        <f>K15/J15-1</f>
        <v>0.78868105424531665</v>
      </c>
    </row>
    <row r="18" spans="2:12">
      <c r="B18" s="28" t="s">
        <v>127</v>
      </c>
      <c r="C18" s="55" t="s">
        <v>119</v>
      </c>
      <c r="D18" s="56">
        <v>236350</v>
      </c>
      <c r="E18" s="56">
        <v>253698</v>
      </c>
      <c r="F18" s="56">
        <v>325178</v>
      </c>
      <c r="G18" s="56">
        <v>410989</v>
      </c>
      <c r="H18" s="56">
        <v>600802.28883809701</v>
      </c>
      <c r="J18" s="56">
        <v>169773</v>
      </c>
      <c r="K18" s="56">
        <v>307769</v>
      </c>
    </row>
    <row r="19" spans="2:12">
      <c r="B19" s="28" t="s">
        <v>124</v>
      </c>
      <c r="C19" s="55" t="s">
        <v>119</v>
      </c>
      <c r="D19" s="56">
        <v>8410</v>
      </c>
      <c r="E19" s="56">
        <v>17607</v>
      </c>
      <c r="F19" s="56">
        <v>28090</v>
      </c>
      <c r="G19" s="56">
        <v>97343</v>
      </c>
      <c r="H19" s="56">
        <v>142147.50123876389</v>
      </c>
      <c r="J19" s="56">
        <v>40918</v>
      </c>
      <c r="K19" s="56">
        <v>69090</v>
      </c>
    </row>
    <row r="20" spans="2:12">
      <c r="B20" s="28" t="s">
        <v>128</v>
      </c>
      <c r="C20" s="55" t="s">
        <v>119</v>
      </c>
      <c r="D20" s="56" t="s">
        <v>39</v>
      </c>
      <c r="E20" s="56">
        <v>48848</v>
      </c>
      <c r="F20" s="56">
        <v>27853</v>
      </c>
      <c r="G20" s="56">
        <v>0</v>
      </c>
      <c r="H20" s="56">
        <v>106425.39165999999</v>
      </c>
      <c r="J20" s="56">
        <v>0</v>
      </c>
      <c r="K20" s="56">
        <v>0</v>
      </c>
    </row>
    <row r="21" spans="2:12">
      <c r="B21" s="51"/>
      <c r="C21" s="55"/>
      <c r="D21" s="56"/>
      <c r="E21" s="56"/>
      <c r="F21" s="56"/>
      <c r="G21" s="48"/>
      <c r="H21" s="48"/>
      <c r="J21" s="48"/>
      <c r="K21" s="48"/>
    </row>
    <row r="22" spans="2:12">
      <c r="B22" s="51"/>
      <c r="C22" s="55"/>
      <c r="D22" s="56"/>
      <c r="E22" s="56"/>
      <c r="F22" s="56"/>
      <c r="G22" s="48"/>
      <c r="H22" s="48"/>
      <c r="J22" s="48"/>
      <c r="K22" s="48"/>
    </row>
    <row r="23" spans="2:12">
      <c r="B23" s="49" t="s">
        <v>129</v>
      </c>
      <c r="C23" s="54" t="s">
        <v>119</v>
      </c>
      <c r="D23" s="38">
        <v>298856.47327449766</v>
      </c>
      <c r="E23" s="38">
        <v>1149539.6311816145</v>
      </c>
      <c r="F23" s="38">
        <v>1523763.88133</v>
      </c>
      <c r="G23" s="38">
        <v>2002774</v>
      </c>
      <c r="H23" s="38">
        <f>PL!G21+CF!G12+'Фин и опер показатели'!H30</f>
        <v>1423808</v>
      </c>
      <c r="J23" s="38">
        <v>581131</v>
      </c>
      <c r="K23" s="38">
        <v>589160</v>
      </c>
    </row>
    <row r="24" spans="2:12">
      <c r="B24" s="44" t="s">
        <v>130</v>
      </c>
      <c r="C24" s="57" t="s">
        <v>121</v>
      </c>
      <c r="D24" s="53">
        <f>D23/D8</f>
        <v>0.22905003833985252</v>
      </c>
      <c r="E24" s="53">
        <f>E23/E8</f>
        <v>0.39012130544838119</v>
      </c>
      <c r="F24" s="53">
        <f>F23/F8</f>
        <v>0.43055573786903484</v>
      </c>
      <c r="G24" s="53">
        <f>G23/G8</f>
        <v>0.48669753887458361</v>
      </c>
      <c r="H24" s="53">
        <f>H23/H8</f>
        <v>0.30471227023918646</v>
      </c>
      <c r="J24" s="53">
        <f>J23/J8</f>
        <v>0.45168593995563439</v>
      </c>
      <c r="K24" s="53">
        <f>K23/K8</f>
        <v>0.34429237619943664</v>
      </c>
    </row>
    <row r="25" spans="2:12">
      <c r="B25" s="28"/>
      <c r="C25" s="58"/>
      <c r="D25" s="56"/>
      <c r="E25" s="56"/>
      <c r="F25" s="56"/>
      <c r="G25" s="56"/>
      <c r="H25" s="56"/>
      <c r="J25" s="56"/>
      <c r="K25" s="56"/>
    </row>
    <row r="26" spans="2:12">
      <c r="B26" s="28" t="s">
        <v>17</v>
      </c>
      <c r="C26" s="55" t="s">
        <v>119</v>
      </c>
      <c r="D26" s="56">
        <f>PL!C16</f>
        <v>332975</v>
      </c>
      <c r="E26" s="56">
        <f>PL!D16</f>
        <v>1179315</v>
      </c>
      <c r="F26" s="56">
        <f>PL!E16</f>
        <v>1374845</v>
      </c>
      <c r="G26" s="56">
        <f>PL!F16</f>
        <v>1651925</v>
      </c>
      <c r="H26" s="56">
        <f>PL!G16</f>
        <v>1736472</v>
      </c>
      <c r="I26" s="56"/>
      <c r="J26" s="56">
        <f>PL!I16</f>
        <v>448502</v>
      </c>
      <c r="K26" s="56">
        <f>PL!J16</f>
        <v>502121</v>
      </c>
    </row>
    <row r="27" spans="2:12">
      <c r="B27" s="28" t="s">
        <v>76</v>
      </c>
      <c r="C27" s="55" t="s">
        <v>119</v>
      </c>
      <c r="D27" s="56">
        <f>CF!C12</f>
        <v>31154</v>
      </c>
      <c r="E27" s="56">
        <f>CF!D12</f>
        <v>41713</v>
      </c>
      <c r="F27" s="56">
        <f>CF!E12</f>
        <v>60272</v>
      </c>
      <c r="G27" s="56">
        <f>CF!F12</f>
        <v>102664</v>
      </c>
      <c r="H27" s="56">
        <f>CF!G12</f>
        <v>125051</v>
      </c>
      <c r="I27" s="56"/>
      <c r="J27" s="56">
        <f>CF!I12</f>
        <v>42715</v>
      </c>
      <c r="K27" s="56">
        <f>CF!J12</f>
        <v>62347</v>
      </c>
    </row>
    <row r="28" spans="2:12">
      <c r="B28" s="49" t="s">
        <v>131</v>
      </c>
      <c r="C28" s="54" t="s">
        <v>119</v>
      </c>
      <c r="D28" s="38">
        <f>D26+D27</f>
        <v>364129</v>
      </c>
      <c r="E28" s="38">
        <f>E26+E27</f>
        <v>1221028</v>
      </c>
      <c r="F28" s="38">
        <f>F26+F27</f>
        <v>1435117</v>
      </c>
      <c r="G28" s="38">
        <f>G26+G27</f>
        <v>1754589</v>
      </c>
      <c r="H28" s="38">
        <f>H26+H27</f>
        <v>1861523</v>
      </c>
      <c r="J28" s="38">
        <f>J26+J27</f>
        <v>491217</v>
      </c>
      <c r="K28" s="38">
        <f>K26+K27</f>
        <v>564468</v>
      </c>
    </row>
    <row r="29" spans="2:12">
      <c r="B29" s="44" t="s">
        <v>132</v>
      </c>
      <c r="C29" s="57" t="s">
        <v>121</v>
      </c>
      <c r="D29" s="53">
        <f>D28/D8</f>
        <v>0.27907630876058143</v>
      </c>
      <c r="E29" s="53">
        <f>E28/E8</f>
        <v>0.41438244008985209</v>
      </c>
      <c r="F29" s="53">
        <f>F28/F8</f>
        <v>0.40550761599892399</v>
      </c>
      <c r="G29" s="53">
        <f>G28/G8</f>
        <v>0.42638567708409275</v>
      </c>
      <c r="H29" s="53">
        <f>H28/H8</f>
        <v>0.39838861660593355</v>
      </c>
      <c r="J29" s="53">
        <f>J28/J8</f>
        <v>0.38179999409287552</v>
      </c>
      <c r="K29" s="53">
        <f>K28/K8</f>
        <v>0.3298629048281343</v>
      </c>
    </row>
    <row r="30" spans="2:12">
      <c r="B30" s="28" t="s">
        <v>133</v>
      </c>
      <c r="C30" s="55" t="s">
        <v>119</v>
      </c>
      <c r="D30" s="37">
        <f>CF!C36+CF!C37</f>
        <v>-61310</v>
      </c>
      <c r="E30" s="37">
        <f>CF!D35+CF!D36</f>
        <v>-9275</v>
      </c>
      <c r="F30" s="37">
        <f>CF!E36+CF!E38+CF!E39</f>
        <v>-132834.11867</v>
      </c>
      <c r="G30" s="37">
        <f>CF!F36+CF!F38+CF!F39</f>
        <v>-184871</v>
      </c>
      <c r="H30" s="37">
        <f>CF!G38+CF!G36+CF!G37+CF!G39</f>
        <v>-719755</v>
      </c>
      <c r="I30" s="37"/>
      <c r="J30" s="37">
        <f>CF!I38+CF!I36</f>
        <v>-73716</v>
      </c>
      <c r="K30" s="37">
        <f>CF!J36+CF!J38+CF!J39</f>
        <v>-116804</v>
      </c>
      <c r="L30" s="37"/>
    </row>
    <row r="31" spans="2:12">
      <c r="B31" s="49" t="s">
        <v>134</v>
      </c>
      <c r="C31" s="54" t="s">
        <v>119</v>
      </c>
      <c r="D31" s="38">
        <f>D28+D30</f>
        <v>302819</v>
      </c>
      <c r="E31" s="38">
        <f>E28+E30</f>
        <v>1211753</v>
      </c>
      <c r="F31" s="38">
        <f>F28+F30</f>
        <v>1302282.88133</v>
      </c>
      <c r="G31" s="38">
        <f>G28+G30</f>
        <v>1569718</v>
      </c>
      <c r="H31" s="38">
        <f>H28+H30</f>
        <v>1141768</v>
      </c>
      <c r="J31" s="38">
        <f>J28+J30</f>
        <v>417501</v>
      </c>
      <c r="K31" s="38">
        <f>K28+K30</f>
        <v>447664</v>
      </c>
    </row>
    <row r="32" spans="2:12">
      <c r="B32" s="44" t="s">
        <v>135</v>
      </c>
      <c r="C32" s="57" t="s">
        <v>121</v>
      </c>
      <c r="D32" s="53">
        <f>D31/D8</f>
        <v>0.23208700417316527</v>
      </c>
      <c r="E32" s="53">
        <f>E31/E8</f>
        <v>0.41123476687364952</v>
      </c>
      <c r="F32" s="53">
        <f>F31/F8</f>
        <v>0.3679739188960468</v>
      </c>
      <c r="G32" s="53">
        <f>G31/G8</f>
        <v>0.38145985883935662</v>
      </c>
      <c r="H32" s="53">
        <f>H31/H8</f>
        <v>0.24435227177151372</v>
      </c>
      <c r="J32" s="53">
        <f>J31/J8</f>
        <v>0.32450399585879486</v>
      </c>
      <c r="K32" s="53">
        <f>K31/K8</f>
        <v>0.261605170580054</v>
      </c>
    </row>
    <row r="33" spans="2:11">
      <c r="B33" s="28"/>
      <c r="C33" s="28"/>
      <c r="D33" s="28"/>
      <c r="E33" s="28"/>
      <c r="F33" s="28"/>
      <c r="G33" s="28"/>
      <c r="H33" s="28"/>
      <c r="J33" s="28"/>
      <c r="K33" s="28"/>
    </row>
    <row r="34" spans="2:11">
      <c r="B34" s="49" t="s">
        <v>136</v>
      </c>
      <c r="C34" s="54" t="s">
        <v>119</v>
      </c>
      <c r="D34" s="38">
        <f>D37+D36-D35</f>
        <v>-646636</v>
      </c>
      <c r="E34" s="38">
        <f>E37+E36-E35</f>
        <v>-1767345</v>
      </c>
      <c r="F34" s="38">
        <f>F37+F36-F35</f>
        <v>-3149865</v>
      </c>
      <c r="G34" s="38">
        <f>G37+G36-G35</f>
        <v>-2048359</v>
      </c>
      <c r="H34" s="38">
        <f>H37+H36-H35</f>
        <v>-3377354</v>
      </c>
      <c r="J34" s="38">
        <f>J37+J36-J35</f>
        <v>-2160510</v>
      </c>
      <c r="K34" s="38">
        <f>K37+K36-K35</f>
        <v>-2827832</v>
      </c>
    </row>
    <row r="35" spans="2:11">
      <c r="B35" s="59" t="s">
        <v>137</v>
      </c>
      <c r="C35" s="55" t="s">
        <v>119</v>
      </c>
      <c r="D35" s="37">
        <f>BS!C25</f>
        <v>677092</v>
      </c>
      <c r="E35" s="37">
        <f>BS!D25</f>
        <v>1825007</v>
      </c>
      <c r="F35" s="37">
        <f>BS!E25</f>
        <v>3213729</v>
      </c>
      <c r="G35" s="37">
        <f>BS!F25</f>
        <v>2254831</v>
      </c>
      <c r="H35" s="37">
        <f>BS!G25</f>
        <v>3601382</v>
      </c>
      <c r="J35" s="37">
        <f>BS!I25</f>
        <v>2210872</v>
      </c>
      <c r="K35" s="37">
        <f>BS!J25</f>
        <v>3020460</v>
      </c>
    </row>
    <row r="36" spans="2:11">
      <c r="B36" s="59" t="s">
        <v>138</v>
      </c>
      <c r="C36" s="55" t="s">
        <v>119</v>
      </c>
      <c r="D36" s="37">
        <f>BS!C38</f>
        <v>20645</v>
      </c>
      <c r="E36" s="37">
        <f>BS!D38</f>
        <v>38257</v>
      </c>
      <c r="F36" s="37">
        <f>BS!E38</f>
        <v>34845</v>
      </c>
      <c r="G36" s="37">
        <f>BS!F38</f>
        <v>160833</v>
      </c>
      <c r="H36" s="37">
        <f>BS!G38</f>
        <v>173971</v>
      </c>
      <c r="J36" s="37">
        <f>BS!I38</f>
        <v>26622</v>
      </c>
      <c r="K36" s="37">
        <f>BS!J38</f>
        <v>141744</v>
      </c>
    </row>
    <row r="37" spans="2:11">
      <c r="B37" s="59" t="s">
        <v>139</v>
      </c>
      <c r="C37" s="55" t="s">
        <v>119</v>
      </c>
      <c r="D37" s="37">
        <f>BS!C46</f>
        <v>9811</v>
      </c>
      <c r="E37" s="37">
        <f>BS!D46</f>
        <v>19405</v>
      </c>
      <c r="F37" s="37">
        <f>BS!E46</f>
        <v>29019</v>
      </c>
      <c r="G37" s="37">
        <f>BS!F46</f>
        <v>45639</v>
      </c>
      <c r="H37" s="37">
        <f>BS!G46</f>
        <v>50057</v>
      </c>
      <c r="J37" s="37">
        <f>BS!I46</f>
        <v>23740</v>
      </c>
      <c r="K37" s="37">
        <f>BS!J46</f>
        <v>50884</v>
      </c>
    </row>
    <row r="38" spans="2:11">
      <c r="B38" s="28"/>
      <c r="C38" s="28"/>
      <c r="D38" s="28"/>
      <c r="E38" s="28"/>
      <c r="F38" s="28"/>
      <c r="G38" s="48"/>
      <c r="H38" s="48"/>
      <c r="J38" s="48"/>
      <c r="K38" s="48"/>
    </row>
    <row r="39" spans="2:11">
      <c r="B39" s="49" t="s">
        <v>140</v>
      </c>
      <c r="C39" s="60" t="s">
        <v>141</v>
      </c>
      <c r="D39" s="61">
        <f>D34/D28</f>
        <v>-1.7758431764566953</v>
      </c>
      <c r="E39" s="61">
        <f>E34/E28</f>
        <v>-1.4474238101009969</v>
      </c>
      <c r="F39" s="61">
        <f>F34/F28</f>
        <v>-2.1948489217255456</v>
      </c>
      <c r="G39" s="61">
        <f>G34/G28</f>
        <v>-1.167429523381259</v>
      </c>
      <c r="H39" s="61">
        <f>H34/H28</f>
        <v>-1.8142961435340847</v>
      </c>
      <c r="J39" s="61">
        <v>-1.3</v>
      </c>
      <c r="K39" s="61">
        <v>-1.5</v>
      </c>
    </row>
    <row r="40" spans="2:11">
      <c r="B40" s="28"/>
      <c r="C40" s="28"/>
      <c r="D40" s="28"/>
      <c r="E40" s="28"/>
      <c r="F40" s="28"/>
      <c r="G40" s="48"/>
      <c r="H40" s="48"/>
      <c r="J40" s="48"/>
      <c r="K40" s="48"/>
    </row>
    <row r="41" spans="2:11">
      <c r="B41" s="4"/>
      <c r="C41" s="4"/>
      <c r="D41" s="4"/>
      <c r="E41" s="4"/>
      <c r="F41" s="4"/>
    </row>
    <row r="42" spans="2:11">
      <c r="B42" s="4" t="s">
        <v>142</v>
      </c>
      <c r="C42" s="74" t="s">
        <v>143</v>
      </c>
      <c r="D42" s="37">
        <v>27337</v>
      </c>
      <c r="E42" s="37">
        <v>91543</v>
      </c>
      <c r="F42" s="37">
        <v>123202</v>
      </c>
      <c r="G42" s="37">
        <v>136232</v>
      </c>
      <c r="H42" s="37">
        <v>107569</v>
      </c>
      <c r="I42" s="37"/>
      <c r="J42" s="37">
        <v>43784</v>
      </c>
      <c r="K42" s="37">
        <v>35104</v>
      </c>
    </row>
    <row r="43" spans="2:11">
      <c r="B43" s="4" t="s">
        <v>144</v>
      </c>
      <c r="C43" s="74" t="s">
        <v>121</v>
      </c>
      <c r="D43" s="72">
        <v>0.11</v>
      </c>
      <c r="E43" s="72">
        <v>0.2</v>
      </c>
      <c r="F43" s="72">
        <v>0.22</v>
      </c>
      <c r="G43" s="72">
        <v>0.19</v>
      </c>
      <c r="H43" s="72">
        <v>0.23</v>
      </c>
      <c r="J43" s="72">
        <v>0.17</v>
      </c>
      <c r="K43" s="72">
        <v>0.22</v>
      </c>
    </row>
    <row r="44" spans="2:11">
      <c r="B44" s="4" t="s">
        <v>145</v>
      </c>
      <c r="C44" s="74" t="s">
        <v>121</v>
      </c>
      <c r="D44" s="72">
        <v>0.74</v>
      </c>
      <c r="E44" s="72">
        <v>0.81</v>
      </c>
      <c r="F44" s="72">
        <v>0.85</v>
      </c>
      <c r="G44" s="72">
        <v>0.88</v>
      </c>
      <c r="H44" s="72">
        <v>0.91</v>
      </c>
      <c r="I44" s="84"/>
      <c r="J44" s="72">
        <v>0.91</v>
      </c>
      <c r="K44" s="72">
        <v>0.89</v>
      </c>
    </row>
    <row r="45" spans="2:11">
      <c r="B45" s="4" t="s">
        <v>146</v>
      </c>
      <c r="C45" s="74" t="s">
        <v>147</v>
      </c>
      <c r="D45" s="73">
        <v>2</v>
      </c>
      <c r="E45" s="73">
        <v>5.7</v>
      </c>
      <c r="F45" s="73">
        <v>7.5</v>
      </c>
      <c r="G45" s="73">
        <v>8.6</v>
      </c>
      <c r="H45" s="73">
        <v>9.1</v>
      </c>
      <c r="I45" s="83"/>
      <c r="J45" s="73">
        <v>7.4</v>
      </c>
      <c r="K45" s="73">
        <v>8.3000000000000007</v>
      </c>
    </row>
    <row r="46" spans="2:11">
      <c r="B46" s="4" t="s">
        <v>148</v>
      </c>
      <c r="C46" s="74" t="s">
        <v>143</v>
      </c>
      <c r="D46" s="4">
        <v>67</v>
      </c>
      <c r="E46" s="4">
        <v>76</v>
      </c>
      <c r="F46" s="4">
        <v>73</v>
      </c>
      <c r="G46" s="5">
        <v>69</v>
      </c>
      <c r="H46" s="5">
        <v>70</v>
      </c>
      <c r="I46" s="83"/>
      <c r="J46" s="5">
        <v>69</v>
      </c>
      <c r="K46" s="5">
        <v>69</v>
      </c>
    </row>
    <row r="47" spans="2:11">
      <c r="B47" s="4" t="s">
        <v>149</v>
      </c>
      <c r="C47" s="74" t="s">
        <v>143</v>
      </c>
      <c r="D47" s="4">
        <v>127</v>
      </c>
      <c r="E47" s="4">
        <v>211</v>
      </c>
      <c r="F47" s="4">
        <v>285</v>
      </c>
      <c r="G47" s="5">
        <v>381</v>
      </c>
      <c r="H47" s="5">
        <v>480</v>
      </c>
      <c r="J47" s="5">
        <v>330</v>
      </c>
      <c r="K47" s="5">
        <v>443</v>
      </c>
    </row>
    <row r="48" spans="2:11">
      <c r="B48" s="4" t="s">
        <v>150</v>
      </c>
      <c r="C48" s="74" t="s">
        <v>121</v>
      </c>
      <c r="D48" s="71">
        <v>0.38</v>
      </c>
      <c r="E48" s="71">
        <v>0.5</v>
      </c>
      <c r="F48" s="71">
        <v>0.48</v>
      </c>
      <c r="G48" s="71">
        <v>0.54</v>
      </c>
      <c r="H48" s="71">
        <v>0.54</v>
      </c>
      <c r="J48" s="71">
        <v>0.52</v>
      </c>
      <c r="K48" s="71">
        <v>0.53</v>
      </c>
    </row>
    <row r="54" spans="2:6">
      <c r="B54" s="75" t="s">
        <v>151</v>
      </c>
      <c r="C54" s="4"/>
      <c r="D54" s="4"/>
      <c r="E54" s="4"/>
      <c r="F54" s="4"/>
    </row>
  </sheetData>
  <sheetProtection selectLockedCells="1" selectUnlockedCells="1"/>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BABA-6462-5646-9ACD-32FEDD3199CA}">
  <dimension ref="B2:J35"/>
  <sheetViews>
    <sheetView showGridLines="0" workbookViewId="0"/>
  </sheetViews>
  <sheetFormatPr baseColWidth="10" defaultColWidth="10.6640625" defaultRowHeight="16"/>
  <cols>
    <col min="1" max="1" width="5.5" customWidth="1"/>
    <col min="2" max="2" width="84.6640625" bestFit="1" customWidth="1"/>
    <col min="9" max="9" width="14.6640625" bestFit="1" customWidth="1"/>
    <col min="10" max="10" width="13.83203125" customWidth="1"/>
  </cols>
  <sheetData>
    <row r="2" spans="2:10">
      <c r="B2" s="7" t="s">
        <v>6</v>
      </c>
    </row>
    <row r="3" spans="2:10">
      <c r="B3" s="7" t="s">
        <v>152</v>
      </c>
    </row>
    <row r="4" spans="2:10">
      <c r="B4" s="8" t="s">
        <v>8</v>
      </c>
    </row>
    <row r="6" spans="2:10" ht="52">
      <c r="B6" s="40" t="s">
        <v>152</v>
      </c>
      <c r="C6" s="41">
        <v>2021</v>
      </c>
      <c r="D6" s="41">
        <v>2022</v>
      </c>
      <c r="E6" s="41">
        <v>2023</v>
      </c>
      <c r="F6" s="41">
        <v>2024</v>
      </c>
      <c r="G6" s="41">
        <v>2025</v>
      </c>
      <c r="I6" s="80" t="s">
        <v>172</v>
      </c>
      <c r="J6" s="80" t="s">
        <v>173</v>
      </c>
    </row>
    <row r="7" spans="2:10">
      <c r="B7" s="7"/>
      <c r="C7" s="47"/>
      <c r="D7" s="47"/>
      <c r="E7" s="47"/>
      <c r="F7" s="47"/>
      <c r="G7" s="47"/>
    </row>
    <row r="8" spans="2:10">
      <c r="B8" s="22" t="s">
        <v>10</v>
      </c>
      <c r="C8" s="29">
        <v>687253</v>
      </c>
      <c r="D8" s="29">
        <v>1086768</v>
      </c>
      <c r="E8" s="29">
        <v>1168498</v>
      </c>
      <c r="F8" s="29">
        <v>1232076</v>
      </c>
      <c r="G8" s="29">
        <f>-PL!G9</f>
        <v>1254406</v>
      </c>
      <c r="I8" s="29">
        <v>475743</v>
      </c>
      <c r="J8" s="29">
        <v>568982</v>
      </c>
    </row>
    <row r="9" spans="2:10">
      <c r="B9" s="77" t="s">
        <v>153</v>
      </c>
      <c r="C9" s="14">
        <v>134775</v>
      </c>
      <c r="D9" s="14">
        <v>286091</v>
      </c>
      <c r="E9" s="14">
        <v>383421</v>
      </c>
      <c r="F9" s="14">
        <v>516119</v>
      </c>
      <c r="G9" s="14">
        <v>544620</v>
      </c>
      <c r="H9" s="82"/>
      <c r="I9" s="14">
        <v>201628</v>
      </c>
      <c r="J9" s="14">
        <v>258567</v>
      </c>
    </row>
    <row r="10" spans="2:10">
      <c r="B10" s="77" t="s">
        <v>154</v>
      </c>
      <c r="C10" s="14">
        <v>91232</v>
      </c>
      <c r="D10" s="14">
        <v>319183</v>
      </c>
      <c r="E10" s="14">
        <v>463542</v>
      </c>
      <c r="F10" s="14">
        <v>299842</v>
      </c>
      <c r="G10" s="14">
        <v>281011</v>
      </c>
      <c r="I10" s="14">
        <v>110020</v>
      </c>
      <c r="J10" s="14">
        <v>110102</v>
      </c>
    </row>
    <row r="11" spans="2:10">
      <c r="B11" s="77" t="s">
        <v>155</v>
      </c>
      <c r="C11" s="14">
        <v>421775</v>
      </c>
      <c r="D11" s="14">
        <v>406747</v>
      </c>
      <c r="E11" s="14">
        <v>225386</v>
      </c>
      <c r="F11" s="14">
        <v>265902</v>
      </c>
      <c r="G11" s="14">
        <v>250089</v>
      </c>
      <c r="I11" s="14">
        <v>110364</v>
      </c>
      <c r="J11" s="14">
        <v>116077</v>
      </c>
    </row>
    <row r="12" spans="2:10">
      <c r="B12" s="77" t="s">
        <v>156</v>
      </c>
      <c r="C12" s="14">
        <v>18417</v>
      </c>
      <c r="D12" s="14">
        <v>28046</v>
      </c>
      <c r="E12" s="14">
        <v>47624</v>
      </c>
      <c r="F12" s="14">
        <v>75612</v>
      </c>
      <c r="G12" s="14">
        <v>83560</v>
      </c>
      <c r="I12" s="14">
        <v>32218</v>
      </c>
      <c r="J12" s="14">
        <v>39291</v>
      </c>
    </row>
    <row r="13" spans="2:10">
      <c r="B13" s="77" t="s">
        <v>157</v>
      </c>
      <c r="C13" s="14">
        <v>10454</v>
      </c>
      <c r="D13" s="14">
        <v>11486</v>
      </c>
      <c r="E13" s="14">
        <v>10663</v>
      </c>
      <c r="F13" s="14">
        <v>32490</v>
      </c>
      <c r="G13" s="14">
        <v>58644</v>
      </c>
      <c r="I13" s="14">
        <v>6754</v>
      </c>
      <c r="J13" s="14">
        <v>24927</v>
      </c>
    </row>
    <row r="14" spans="2:10">
      <c r="B14" s="77" t="s">
        <v>158</v>
      </c>
      <c r="C14" s="14">
        <v>3074</v>
      </c>
      <c r="D14" s="14">
        <v>9220</v>
      </c>
      <c r="E14" s="14">
        <v>6940</v>
      </c>
      <c r="F14" s="14">
        <v>11102</v>
      </c>
      <c r="G14" s="14">
        <v>11154</v>
      </c>
      <c r="I14" s="14">
        <v>0</v>
      </c>
      <c r="J14" s="14">
        <v>4068</v>
      </c>
    </row>
    <row r="15" spans="2:10">
      <c r="B15" s="77" t="s">
        <v>159</v>
      </c>
      <c r="C15" s="14">
        <v>7526</v>
      </c>
      <c r="D15" s="14">
        <v>25995</v>
      </c>
      <c r="E15" s="14">
        <v>30922</v>
      </c>
      <c r="F15" s="14">
        <v>31009</v>
      </c>
      <c r="G15" s="14">
        <v>25328</v>
      </c>
      <c r="I15" s="14">
        <v>14759</v>
      </c>
      <c r="J15" s="14">
        <v>15950</v>
      </c>
    </row>
    <row r="16" spans="2:10">
      <c r="B16" s="79"/>
      <c r="C16" s="14"/>
      <c r="D16" s="14"/>
      <c r="E16" s="14"/>
      <c r="F16" s="14"/>
      <c r="G16" s="14"/>
    </row>
    <row r="17" spans="2:10">
      <c r="B17" s="22" t="s">
        <v>12</v>
      </c>
      <c r="C17" s="29">
        <v>90321</v>
      </c>
      <c r="D17" s="29">
        <v>171311</v>
      </c>
      <c r="E17" s="29">
        <v>279501</v>
      </c>
      <c r="F17" s="29">
        <v>387219</v>
      </c>
      <c r="G17" s="29">
        <f>-PL!G11</f>
        <v>500377</v>
      </c>
      <c r="I17" s="29">
        <v>149700</v>
      </c>
      <c r="J17" s="29">
        <v>208283</v>
      </c>
    </row>
    <row r="18" spans="2:10">
      <c r="B18" s="77" t="s">
        <v>153</v>
      </c>
      <c r="C18" s="14">
        <v>50825</v>
      </c>
      <c r="D18" s="14">
        <v>139786</v>
      </c>
      <c r="E18" s="14">
        <v>214646</v>
      </c>
      <c r="F18" s="14">
        <v>274798</v>
      </c>
      <c r="G18" s="14">
        <v>315497</v>
      </c>
      <c r="I18" s="14">
        <v>121414</v>
      </c>
      <c r="J18" s="14">
        <v>126024</v>
      </c>
    </row>
    <row r="19" spans="2:10">
      <c r="B19" s="77" t="s">
        <v>160</v>
      </c>
      <c r="C19" s="14">
        <v>18432</v>
      </c>
      <c r="D19" s="14">
        <v>23948</v>
      </c>
      <c r="E19" s="14">
        <v>41360</v>
      </c>
      <c r="F19" s="14">
        <v>77682</v>
      </c>
      <c r="G19" s="14">
        <v>103971</v>
      </c>
      <c r="I19" s="14">
        <v>19907</v>
      </c>
      <c r="J19" s="14">
        <v>46451</v>
      </c>
    </row>
    <row r="20" spans="2:10">
      <c r="B20" s="77" t="s">
        <v>161</v>
      </c>
      <c r="C20" s="14">
        <v>4465</v>
      </c>
      <c r="D20" s="14">
        <v>593</v>
      </c>
      <c r="E20" s="14">
        <v>6584</v>
      </c>
      <c r="F20" s="14">
        <v>13032</v>
      </c>
      <c r="G20" s="14">
        <v>34081</v>
      </c>
      <c r="I20" s="81">
        <v>505</v>
      </c>
      <c r="J20" s="14">
        <v>10775</v>
      </c>
    </row>
    <row r="21" spans="2:10">
      <c r="B21" s="77" t="s">
        <v>162</v>
      </c>
      <c r="C21" s="14">
        <v>3930</v>
      </c>
      <c r="D21" s="14">
        <v>3898</v>
      </c>
      <c r="E21" s="14">
        <v>3699</v>
      </c>
      <c r="F21" s="14">
        <v>4865</v>
      </c>
      <c r="G21" s="14">
        <v>8304</v>
      </c>
      <c r="I21" s="14">
        <v>1732</v>
      </c>
      <c r="J21" s="14">
        <v>3368</v>
      </c>
    </row>
    <row r="22" spans="2:10">
      <c r="B22" s="77" t="s">
        <v>156</v>
      </c>
      <c r="C22" s="14">
        <v>374</v>
      </c>
      <c r="D22" s="14">
        <v>694</v>
      </c>
      <c r="E22" s="14">
        <v>955</v>
      </c>
      <c r="F22" s="14">
        <v>1268</v>
      </c>
      <c r="G22" s="14">
        <v>1709</v>
      </c>
      <c r="I22" s="14">
        <v>749</v>
      </c>
      <c r="J22" s="14">
        <v>4187</v>
      </c>
    </row>
    <row r="23" spans="2:10">
      <c r="B23" s="77" t="s">
        <v>163</v>
      </c>
      <c r="C23" s="14">
        <v>5720</v>
      </c>
      <c r="D23" s="14">
        <v>363</v>
      </c>
      <c r="E23" s="14">
        <v>1290</v>
      </c>
      <c r="F23" s="14">
        <v>9171</v>
      </c>
      <c r="G23" s="14">
        <v>27032</v>
      </c>
      <c r="I23" s="14">
        <v>2891</v>
      </c>
      <c r="J23" s="14">
        <v>12404</v>
      </c>
    </row>
    <row r="24" spans="2:10">
      <c r="B24" s="77" t="s">
        <v>164</v>
      </c>
      <c r="C24" s="14">
        <v>3163</v>
      </c>
      <c r="D24" s="14">
        <v>0</v>
      </c>
      <c r="E24" s="14">
        <v>0</v>
      </c>
      <c r="F24" s="14">
        <v>0</v>
      </c>
      <c r="G24" s="14">
        <v>0</v>
      </c>
      <c r="I24" s="14">
        <v>0</v>
      </c>
      <c r="J24" s="14">
        <v>0</v>
      </c>
    </row>
    <row r="25" spans="2:10">
      <c r="B25" s="77" t="s">
        <v>165</v>
      </c>
      <c r="C25" s="14">
        <v>3412</v>
      </c>
      <c r="D25" s="14">
        <v>2029</v>
      </c>
      <c r="E25" s="14">
        <v>10967</v>
      </c>
      <c r="F25" s="14">
        <v>6403</v>
      </c>
      <c r="G25" s="14">
        <v>9783</v>
      </c>
      <c r="I25" s="81">
        <v>2502</v>
      </c>
      <c r="J25" s="14">
        <v>5074</v>
      </c>
    </row>
    <row r="27" spans="2:10">
      <c r="B27" s="22" t="s">
        <v>13</v>
      </c>
      <c r="C27" s="29">
        <v>201439</v>
      </c>
      <c r="D27" s="29">
        <v>512827</v>
      </c>
      <c r="E27" s="29">
        <v>731875</v>
      </c>
      <c r="F27" s="29">
        <v>816525</v>
      </c>
      <c r="G27" s="29">
        <f>-PL!G12</f>
        <v>1211792</v>
      </c>
      <c r="I27" s="29">
        <v>199289</v>
      </c>
      <c r="J27" s="29">
        <v>441381</v>
      </c>
    </row>
    <row r="28" spans="2:10">
      <c r="B28" s="77" t="s">
        <v>153</v>
      </c>
      <c r="C28" s="14">
        <v>169793</v>
      </c>
      <c r="D28" s="14">
        <v>484706</v>
      </c>
      <c r="E28" s="14">
        <v>541341</v>
      </c>
      <c r="F28" s="14">
        <v>704073</v>
      </c>
      <c r="G28" s="14">
        <v>1035292</v>
      </c>
      <c r="I28" s="14">
        <v>175013</v>
      </c>
      <c r="J28" s="14">
        <v>359136</v>
      </c>
    </row>
    <row r="29" spans="2:10">
      <c r="B29" s="77" t="s">
        <v>166</v>
      </c>
      <c r="C29" s="14">
        <v>0</v>
      </c>
      <c r="D29" s="14">
        <v>0</v>
      </c>
      <c r="E29" s="14">
        <v>6012</v>
      </c>
      <c r="F29" s="14">
        <v>57169</v>
      </c>
      <c r="G29" s="14">
        <v>88669</v>
      </c>
      <c r="I29" s="14">
        <v>5893</v>
      </c>
      <c r="J29" s="14">
        <v>35783</v>
      </c>
    </row>
    <row r="30" spans="2:10">
      <c r="B30" s="77" t="s">
        <v>80</v>
      </c>
      <c r="C30" s="14">
        <v>0</v>
      </c>
      <c r="D30" s="14">
        <v>0</v>
      </c>
      <c r="E30" s="14">
        <v>155167</v>
      </c>
      <c r="F30" s="14">
        <v>0</v>
      </c>
      <c r="G30" s="14">
        <v>0</v>
      </c>
      <c r="I30" s="14">
        <v>0</v>
      </c>
      <c r="J30" s="14">
        <v>0</v>
      </c>
    </row>
    <row r="31" spans="2:10">
      <c r="B31" s="77" t="s">
        <v>156</v>
      </c>
      <c r="C31" s="14">
        <v>12365</v>
      </c>
      <c r="D31" s="14">
        <v>12700</v>
      </c>
      <c r="E31" s="14">
        <v>11016</v>
      </c>
      <c r="F31" s="14">
        <v>24507</v>
      </c>
      <c r="G31" s="14">
        <v>37178</v>
      </c>
      <c r="I31" s="14">
        <v>9310</v>
      </c>
      <c r="J31" s="14">
        <v>18299</v>
      </c>
    </row>
    <row r="32" spans="2:10">
      <c r="B32" s="77" t="s">
        <v>167</v>
      </c>
      <c r="C32" s="14">
        <v>2532</v>
      </c>
      <c r="D32" s="14">
        <v>2055</v>
      </c>
      <c r="E32" s="14">
        <v>2484</v>
      </c>
      <c r="F32" s="14">
        <v>3386</v>
      </c>
      <c r="G32" s="14">
        <v>3650</v>
      </c>
      <c r="I32" s="14">
        <v>1338</v>
      </c>
      <c r="J32" s="14">
        <v>2038</v>
      </c>
    </row>
    <row r="33" spans="2:10">
      <c r="B33" s="77" t="s">
        <v>162</v>
      </c>
      <c r="C33" s="14">
        <v>3524</v>
      </c>
      <c r="D33" s="14">
        <v>1328</v>
      </c>
      <c r="E33" s="14">
        <v>1310</v>
      </c>
      <c r="F33" s="14">
        <v>8310</v>
      </c>
      <c r="G33" s="14">
        <v>13838</v>
      </c>
      <c r="I33" s="14">
        <v>2268</v>
      </c>
      <c r="J33" s="14">
        <v>6304</v>
      </c>
    </row>
    <row r="34" spans="2:10">
      <c r="B34" s="77" t="s">
        <v>168</v>
      </c>
      <c r="C34" s="14">
        <v>6105</v>
      </c>
      <c r="D34" s="14">
        <v>1016</v>
      </c>
      <c r="E34" s="14">
        <v>536</v>
      </c>
      <c r="F34" s="14">
        <v>1461</v>
      </c>
      <c r="G34" s="14">
        <v>5301</v>
      </c>
      <c r="I34" s="14">
        <v>785</v>
      </c>
      <c r="J34" s="14">
        <v>908</v>
      </c>
    </row>
    <row r="35" spans="2:10">
      <c r="B35" s="77" t="s">
        <v>159</v>
      </c>
      <c r="C35" s="14">
        <v>7120</v>
      </c>
      <c r="D35" s="14">
        <v>11022</v>
      </c>
      <c r="E35" s="14">
        <v>14009</v>
      </c>
      <c r="F35" s="14">
        <v>17619</v>
      </c>
      <c r="G35" s="14">
        <v>27864</v>
      </c>
      <c r="I35" s="14">
        <v>4682</v>
      </c>
      <c r="J35" s="14">
        <v>18913</v>
      </c>
    </row>
  </sheetData>
  <sheetProtection selectLockedCells="1" selectUnlockedCells="1"/>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6</vt:i4>
      </vt:variant>
    </vt:vector>
  </HeadingPairs>
  <TitlesOfParts>
    <vt:vector size="6" baseType="lpstr">
      <vt:lpstr>Содержание</vt:lpstr>
      <vt:lpstr>PL</vt:lpstr>
      <vt:lpstr>BS</vt:lpstr>
      <vt:lpstr>CF</vt:lpstr>
      <vt:lpstr>Фин и опер показатели</vt:lpstr>
      <vt:lpstr>Расшифровки PL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ok-1372</dc:creator>
  <cp:keywords/>
  <dc:description/>
  <cp:lastModifiedBy>ok-1372</cp:lastModifiedBy>
  <cp:revision/>
  <dcterms:created xsi:type="dcterms:W3CDTF">2025-02-21T08:31:06Z</dcterms:created>
  <dcterms:modified xsi:type="dcterms:W3CDTF">2026-04-29T13:33:31Z</dcterms:modified>
  <cp:category/>
  <cp:contentStatus/>
</cp:coreProperties>
</file>